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28.06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'28.06.2025'!$A$3</definedName>
    <definedName name="Физ_Норма">Dop!$B$4</definedName>
  </definedNames>
  <calcPr calcId="124519" refMode="R1C1"/>
</workbook>
</file>

<file path=xl/calcChain.xml><?xml version="1.0" encoding="utf-8"?>
<calcChain xmlns="http://schemas.openxmlformats.org/spreadsheetml/2006/main">
  <c r="E508" i="1"/>
  <c r="G508"/>
  <c r="H508"/>
  <c r="CC506" l="1"/>
  <c r="CE506"/>
  <c r="CQ506"/>
  <c r="CP506"/>
  <c r="CO506"/>
  <c r="CN506"/>
  <c r="CM506"/>
  <c r="CL506"/>
  <c r="CK506"/>
  <c r="CJ506"/>
  <c r="CI506"/>
  <c r="CH506"/>
  <c r="CG506"/>
  <c r="CB506"/>
  <c r="CA506"/>
  <c r="BZ506"/>
  <c r="BY506"/>
  <c r="BX506"/>
  <c r="BW506"/>
  <c r="BV506"/>
  <c r="BU506"/>
  <c r="BT506"/>
  <c r="BS506"/>
  <c r="BR506"/>
  <c r="BQ506"/>
  <c r="BP506"/>
  <c r="BO506"/>
  <c r="BN506"/>
  <c r="BM506"/>
  <c r="BL506"/>
  <c r="BK506"/>
  <c r="BJ506"/>
  <c r="BI506"/>
  <c r="BH506"/>
  <c r="BG506"/>
  <c r="BF506"/>
  <c r="BE506"/>
  <c r="BD506"/>
  <c r="BC506"/>
  <c r="BB506"/>
  <c r="BA506"/>
  <c r="AZ506"/>
  <c r="AY506"/>
  <c r="AX506"/>
  <c r="AW506"/>
  <c r="AV506"/>
  <c r="AU506"/>
  <c r="AT506"/>
  <c r="AS506"/>
  <c r="AR506"/>
  <c r="AQ506"/>
  <c r="AP506"/>
  <c r="AO506"/>
  <c r="AN506"/>
  <c r="AM506"/>
  <c r="AL506"/>
  <c r="AK506"/>
  <c r="AJ506"/>
  <c r="AI506"/>
  <c r="AH506"/>
  <c r="AG506"/>
  <c r="AF506"/>
  <c r="AE506"/>
  <c r="AD506"/>
  <c r="AC506"/>
  <c r="AB506"/>
  <c r="AA506"/>
  <c r="Z506"/>
  <c r="Y506"/>
  <c r="X506"/>
  <c r="W506"/>
  <c r="V506"/>
  <c r="U506"/>
  <c r="T506"/>
  <c r="S506"/>
  <c r="R506"/>
  <c r="Q506"/>
  <c r="P506"/>
  <c r="O506"/>
  <c r="N506"/>
  <c r="M506"/>
  <c r="L506"/>
  <c r="K506"/>
  <c r="J506"/>
  <c r="I506"/>
  <c r="I508" s="1"/>
  <c r="H506"/>
  <c r="G506"/>
  <c r="F506"/>
  <c r="F508" s="1"/>
  <c r="E506"/>
  <c r="D506"/>
  <c r="D508" s="1"/>
  <c r="CD501"/>
  <c r="CD490"/>
  <c r="CC501"/>
  <c r="A500"/>
  <c r="C500"/>
  <c r="A499"/>
  <c r="C499"/>
  <c r="A498"/>
  <c r="C498"/>
  <c r="A497"/>
  <c r="C497"/>
  <c r="A496"/>
  <c r="C496"/>
  <c r="A495"/>
  <c r="C495"/>
  <c r="A494"/>
  <c r="C494"/>
  <c r="A493"/>
  <c r="C493"/>
  <c r="A492"/>
  <c r="C492"/>
  <c r="CC490"/>
  <c r="A489"/>
  <c r="C489"/>
  <c r="A488"/>
  <c r="C488"/>
  <c r="A487"/>
  <c r="C487"/>
  <c r="A486"/>
  <c r="C486"/>
  <c r="CD478"/>
  <c r="CD467"/>
  <c r="CC478"/>
  <c r="A477"/>
  <c r="C477"/>
  <c r="A476"/>
  <c r="C476"/>
  <c r="A475"/>
  <c r="C475"/>
  <c r="A474"/>
  <c r="C474"/>
  <c r="A473"/>
  <c r="C473"/>
  <c r="A472"/>
  <c r="C472"/>
  <c r="A471"/>
  <c r="C471"/>
  <c r="A470"/>
  <c r="C470"/>
  <c r="A469"/>
  <c r="C469"/>
  <c r="CC467"/>
  <c r="A466"/>
  <c r="C466"/>
  <c r="A465"/>
  <c r="C465"/>
  <c r="A464"/>
  <c r="C464"/>
  <c r="A463"/>
  <c r="C463"/>
  <c r="A462"/>
  <c r="C462"/>
  <c r="CD454"/>
  <c r="CD444"/>
  <c r="CC454"/>
  <c r="A453"/>
  <c r="C453"/>
  <c r="A452"/>
  <c r="C452"/>
  <c r="A451"/>
  <c r="C451"/>
  <c r="A450"/>
  <c r="C450"/>
  <c r="A449"/>
  <c r="C449"/>
  <c r="A448"/>
  <c r="C448"/>
  <c r="A447"/>
  <c r="C447"/>
  <c r="A446"/>
  <c r="C446"/>
  <c r="CC444"/>
  <c r="A443"/>
  <c r="C443"/>
  <c r="A442"/>
  <c r="C442"/>
  <c r="A441"/>
  <c r="C441"/>
  <c r="A440"/>
  <c r="C440"/>
  <c r="A439"/>
  <c r="C439"/>
  <c r="A438"/>
  <c r="C438"/>
  <c r="CD430"/>
  <c r="CD420"/>
  <c r="CC430"/>
  <c r="A429"/>
  <c r="C429"/>
  <c r="A428"/>
  <c r="C428"/>
  <c r="A427"/>
  <c r="C427"/>
  <c r="A426"/>
  <c r="C426"/>
  <c r="A425"/>
  <c r="C425"/>
  <c r="A424"/>
  <c r="C424"/>
  <c r="A423"/>
  <c r="C423"/>
  <c r="A422"/>
  <c r="C422"/>
  <c r="CC420"/>
  <c r="A419"/>
  <c r="C419"/>
  <c r="A418"/>
  <c r="C418"/>
  <c r="A417"/>
  <c r="C417"/>
  <c r="A416"/>
  <c r="C416"/>
  <c r="A415"/>
  <c r="C415"/>
  <c r="CD407"/>
  <c r="CD397"/>
  <c r="CC407"/>
  <c r="A406"/>
  <c r="C406"/>
  <c r="A405"/>
  <c r="C405"/>
  <c r="A404"/>
  <c r="C404"/>
  <c r="A403"/>
  <c r="C403"/>
  <c r="A402"/>
  <c r="C402"/>
  <c r="A401"/>
  <c r="C401"/>
  <c r="A400"/>
  <c r="C400"/>
  <c r="A399"/>
  <c r="C399"/>
  <c r="CC397"/>
  <c r="A396"/>
  <c r="C396"/>
  <c r="A395"/>
  <c r="C395"/>
  <c r="A394"/>
  <c r="C394"/>
  <c r="A393"/>
  <c r="C393"/>
  <c r="A392"/>
  <c r="C392"/>
  <c r="A391"/>
  <c r="C391"/>
  <c r="CD383"/>
  <c r="CD372"/>
  <c r="CC383"/>
  <c r="A382"/>
  <c r="C382"/>
  <c r="A381"/>
  <c r="C381"/>
  <c r="A380"/>
  <c r="C380"/>
  <c r="A379"/>
  <c r="C379"/>
  <c r="A378"/>
  <c r="C378"/>
  <c r="A377"/>
  <c r="C377"/>
  <c r="A376"/>
  <c r="C376"/>
  <c r="A375"/>
  <c r="C375"/>
  <c r="A374"/>
  <c r="C374"/>
  <c r="CC372"/>
  <c r="A371"/>
  <c r="C371"/>
  <c r="A370"/>
  <c r="C370"/>
  <c r="A369"/>
  <c r="C369"/>
  <c r="A368"/>
  <c r="C368"/>
  <c r="A367"/>
  <c r="C367"/>
  <c r="CD359"/>
  <c r="CD348"/>
  <c r="CC359"/>
  <c r="A358"/>
  <c r="C358"/>
  <c r="A357"/>
  <c r="C357"/>
  <c r="A356"/>
  <c r="C356"/>
  <c r="A355"/>
  <c r="C355"/>
  <c r="A354"/>
  <c r="C354"/>
  <c r="A353"/>
  <c r="C353"/>
  <c r="A352"/>
  <c r="C352"/>
  <c r="A351"/>
  <c r="C351"/>
  <c r="A350"/>
  <c r="C350"/>
  <c r="CC348"/>
  <c r="A347"/>
  <c r="C347"/>
  <c r="A346"/>
  <c r="C346"/>
  <c r="A345"/>
  <c r="C345"/>
  <c r="A344"/>
  <c r="C344"/>
  <c r="A343"/>
  <c r="C343"/>
  <c r="CD335"/>
  <c r="CD325"/>
  <c r="CC335"/>
  <c r="A334"/>
  <c r="C334"/>
  <c r="A333"/>
  <c r="C333"/>
  <c r="A332"/>
  <c r="C332"/>
  <c r="A331"/>
  <c r="C331"/>
  <c r="A330"/>
  <c r="C330"/>
  <c r="A329"/>
  <c r="C329"/>
  <c r="A328"/>
  <c r="C328"/>
  <c r="A327"/>
  <c r="C327"/>
  <c r="CC325"/>
  <c r="A324"/>
  <c r="C324"/>
  <c r="A323"/>
  <c r="C323"/>
  <c r="A322"/>
  <c r="C322"/>
  <c r="A321"/>
  <c r="C321"/>
  <c r="A320"/>
  <c r="C320"/>
  <c r="A319"/>
  <c r="C319"/>
  <c r="CD311"/>
  <c r="CD302"/>
  <c r="CC311"/>
  <c r="A310"/>
  <c r="C310"/>
  <c r="A309"/>
  <c r="C309"/>
  <c r="A308"/>
  <c r="C308"/>
  <c r="A307"/>
  <c r="C307"/>
  <c r="A306"/>
  <c r="C306"/>
  <c r="A305"/>
  <c r="C305"/>
  <c r="A304"/>
  <c r="C304"/>
  <c r="CC302"/>
  <c r="A301"/>
  <c r="C301"/>
  <c r="A300"/>
  <c r="C300"/>
  <c r="A299"/>
  <c r="C299"/>
  <c r="A298"/>
  <c r="C298"/>
  <c r="A297"/>
  <c r="C297"/>
  <c r="A296"/>
  <c r="C296"/>
  <c r="CD288"/>
  <c r="CD278"/>
  <c r="CC288"/>
  <c r="A287"/>
  <c r="C287"/>
  <c r="A286"/>
  <c r="C286"/>
  <c r="A285"/>
  <c r="C285"/>
  <c r="A284"/>
  <c r="C284"/>
  <c r="A283"/>
  <c r="C283"/>
  <c r="A282"/>
  <c r="C282"/>
  <c r="A281"/>
  <c r="C281"/>
  <c r="A280"/>
  <c r="C280"/>
  <c r="CC278"/>
  <c r="A277"/>
  <c r="C277"/>
  <c r="A276"/>
  <c r="C276"/>
  <c r="A275"/>
  <c r="C275"/>
  <c r="A274"/>
  <c r="C274"/>
  <c r="A273"/>
  <c r="C273"/>
  <c r="CD265"/>
  <c r="CD255"/>
  <c r="CC265"/>
  <c r="A264"/>
  <c r="C264"/>
  <c r="A263"/>
  <c r="C263"/>
  <c r="A262"/>
  <c r="C262"/>
  <c r="A261"/>
  <c r="C261"/>
  <c r="A260"/>
  <c r="C260"/>
  <c r="A259"/>
  <c r="C259"/>
  <c r="A258"/>
  <c r="C258"/>
  <c r="A257"/>
  <c r="C257"/>
  <c r="CC255"/>
  <c r="A254"/>
  <c r="C254"/>
  <c r="A253"/>
  <c r="C253"/>
  <c r="A252"/>
  <c r="C252"/>
  <c r="A251"/>
  <c r="C251"/>
  <c r="A250"/>
  <c r="C250"/>
  <c r="A249"/>
  <c r="C249"/>
  <c r="CD241"/>
  <c r="CD230"/>
  <c r="CC241"/>
  <c r="A240"/>
  <c r="C240"/>
  <c r="A239"/>
  <c r="C239"/>
  <c r="A238"/>
  <c r="C238"/>
  <c r="A237"/>
  <c r="C237"/>
  <c r="A236"/>
  <c r="C236"/>
  <c r="A235"/>
  <c r="C235"/>
  <c r="A234"/>
  <c r="C234"/>
  <c r="A233"/>
  <c r="C233"/>
  <c r="A232"/>
  <c r="C232"/>
  <c r="CC230"/>
  <c r="A229"/>
  <c r="C229"/>
  <c r="A228"/>
  <c r="C228"/>
  <c r="A227"/>
  <c r="C227"/>
  <c r="A226"/>
  <c r="C226"/>
  <c r="A225"/>
  <c r="C225"/>
  <c r="CD217"/>
  <c r="CD207"/>
  <c r="CC217"/>
  <c r="A216"/>
  <c r="C216"/>
  <c r="A215"/>
  <c r="C215"/>
  <c r="A214"/>
  <c r="C214"/>
  <c r="A213"/>
  <c r="C213"/>
  <c r="A212"/>
  <c r="C212"/>
  <c r="A211"/>
  <c r="C211"/>
  <c r="A210"/>
  <c r="C210"/>
  <c r="A209"/>
  <c r="C209"/>
  <c r="CC207"/>
  <c r="A206"/>
  <c r="C206"/>
  <c r="A205"/>
  <c r="C205"/>
  <c r="A204"/>
  <c r="C204"/>
  <c r="A203"/>
  <c r="C203"/>
  <c r="A202"/>
  <c r="C202"/>
  <c r="CD194"/>
  <c r="CD184"/>
  <c r="CC194"/>
  <c r="A193"/>
  <c r="C193"/>
  <c r="A192"/>
  <c r="C192"/>
  <c r="A191"/>
  <c r="C191"/>
  <c r="A190"/>
  <c r="C190"/>
  <c r="A189"/>
  <c r="C189"/>
  <c r="A188"/>
  <c r="C188"/>
  <c r="A187"/>
  <c r="C187"/>
  <c r="A186"/>
  <c r="C186"/>
  <c r="CC184"/>
  <c r="A183"/>
  <c r="C183"/>
  <c r="A182"/>
  <c r="C182"/>
  <c r="A181"/>
  <c r="C181"/>
  <c r="A180"/>
  <c r="C180"/>
  <c r="A179"/>
  <c r="C179"/>
  <c r="A178"/>
  <c r="C178"/>
  <c r="CD170"/>
  <c r="CD159"/>
  <c r="CC170"/>
  <c r="A169"/>
  <c r="C169"/>
  <c r="A168"/>
  <c r="C168"/>
  <c r="A167"/>
  <c r="C167"/>
  <c r="A166"/>
  <c r="C166"/>
  <c r="A165"/>
  <c r="C165"/>
  <c r="A164"/>
  <c r="C164"/>
  <c r="A163"/>
  <c r="C163"/>
  <c r="A162"/>
  <c r="C162"/>
  <c r="A161"/>
  <c r="C161"/>
  <c r="CC159"/>
  <c r="A158"/>
  <c r="C158"/>
  <c r="A157"/>
  <c r="C157"/>
  <c r="A156"/>
  <c r="C156"/>
  <c r="A155"/>
  <c r="C155"/>
  <c r="A154"/>
  <c r="C154"/>
  <c r="CD146"/>
  <c r="CD135"/>
  <c r="CC146"/>
  <c r="A145"/>
  <c r="C145"/>
  <c r="A144"/>
  <c r="C144"/>
  <c r="A143"/>
  <c r="C143"/>
  <c r="A142"/>
  <c r="C142"/>
  <c r="A141"/>
  <c r="C141"/>
  <c r="A140"/>
  <c r="C140"/>
  <c r="A139"/>
  <c r="C139"/>
  <c r="A138"/>
  <c r="C138"/>
  <c r="A137"/>
  <c r="C137"/>
  <c r="CC135"/>
  <c r="A134"/>
  <c r="C134"/>
  <c r="A133"/>
  <c r="C133"/>
  <c r="A132"/>
  <c r="C132"/>
  <c r="A131"/>
  <c r="C131"/>
  <c r="A130"/>
  <c r="C130"/>
  <c r="CD122"/>
  <c r="CD112"/>
  <c r="CC122"/>
  <c r="A121"/>
  <c r="C121"/>
  <c r="A120"/>
  <c r="C120"/>
  <c r="A119"/>
  <c r="C119"/>
  <c r="A118"/>
  <c r="C118"/>
  <c r="A117"/>
  <c r="C117"/>
  <c r="A116"/>
  <c r="C116"/>
  <c r="A115"/>
  <c r="C115"/>
  <c r="A114"/>
  <c r="C114"/>
  <c r="CC112"/>
  <c r="A111"/>
  <c r="C111"/>
  <c r="A110"/>
  <c r="C110"/>
  <c r="A109"/>
  <c r="C109"/>
  <c r="A108"/>
  <c r="C108"/>
  <c r="A107"/>
  <c r="C107"/>
  <c r="A106"/>
  <c r="C106"/>
  <c r="CD98"/>
  <c r="CD89"/>
  <c r="CC98"/>
  <c r="A97"/>
  <c r="C97"/>
  <c r="A96"/>
  <c r="C96"/>
  <c r="A95"/>
  <c r="C95"/>
  <c r="A94"/>
  <c r="C94"/>
  <c r="A93"/>
  <c r="C93"/>
  <c r="A92"/>
  <c r="C92"/>
  <c r="A91"/>
  <c r="C91"/>
  <c r="CC89"/>
  <c r="A88"/>
  <c r="C88"/>
  <c r="A87"/>
  <c r="C87"/>
  <c r="A86"/>
  <c r="C86"/>
  <c r="A85"/>
  <c r="C85"/>
  <c r="A84"/>
  <c r="C84"/>
  <c r="A83"/>
  <c r="C83"/>
  <c r="CD75"/>
  <c r="CD65"/>
  <c r="CC75"/>
  <c r="A74"/>
  <c r="C74"/>
  <c r="A73"/>
  <c r="C73"/>
  <c r="A72"/>
  <c r="C72"/>
  <c r="A71"/>
  <c r="C71"/>
  <c r="A70"/>
  <c r="C70"/>
  <c r="A69"/>
  <c r="C69"/>
  <c r="A68"/>
  <c r="C68"/>
  <c r="A67"/>
  <c r="C67"/>
  <c r="CC65"/>
  <c r="A64"/>
  <c r="C64"/>
  <c r="A63"/>
  <c r="C63"/>
  <c r="A62"/>
  <c r="C62"/>
  <c r="A61"/>
  <c r="C61"/>
  <c r="A60"/>
  <c r="C60"/>
  <c r="CD52"/>
  <c r="CD42"/>
  <c r="CC52"/>
  <c r="A51"/>
  <c r="C51"/>
  <c r="A50"/>
  <c r="C50"/>
  <c r="A49"/>
  <c r="C49"/>
  <c r="A48"/>
  <c r="C48"/>
  <c r="A47"/>
  <c r="C47"/>
  <c r="A46"/>
  <c r="C46"/>
  <c r="A45"/>
  <c r="C45"/>
  <c r="A44"/>
  <c r="C44"/>
  <c r="CC42"/>
  <c r="A41"/>
  <c r="C41"/>
  <c r="A40"/>
  <c r="C40"/>
  <c r="A39"/>
  <c r="C39"/>
  <c r="A38"/>
  <c r="C38"/>
  <c r="A37"/>
  <c r="C37"/>
  <c r="A36"/>
  <c r="C36"/>
  <c r="CD28"/>
  <c r="CD17"/>
  <c r="CC28"/>
  <c r="A27"/>
  <c r="C27"/>
  <c r="A26"/>
  <c r="C26"/>
  <c r="A25"/>
  <c r="C25"/>
  <c r="A24"/>
  <c r="C24"/>
  <c r="A23"/>
  <c r="C23"/>
  <c r="A22"/>
  <c r="C22"/>
  <c r="A21"/>
  <c r="C21"/>
  <c r="A20"/>
  <c r="C20"/>
  <c r="A19"/>
  <c r="C19"/>
  <c r="CC17"/>
  <c r="A16"/>
  <c r="C16"/>
  <c r="A15"/>
  <c r="C15"/>
  <c r="A14"/>
  <c r="C14"/>
  <c r="A13"/>
  <c r="C13"/>
  <c r="A12"/>
  <c r="C12"/>
  <c r="E1" i="2"/>
  <c r="D1"/>
  <c r="C1"/>
  <c r="H507" i="1" l="1"/>
  <c r="F507"/>
  <c r="D507"/>
</calcChain>
</file>

<file path=xl/sharedStrings.xml><?xml version="1.0" encoding="utf-8"?>
<sst xmlns="http://schemas.openxmlformats.org/spreadsheetml/2006/main" count="533" uniqueCount="188">
  <si>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</si>
  <si>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</si>
  <si>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</si>
  <si>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</si>
  <si>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</si>
  <si>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</si>
  <si>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</si>
  <si>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</si>
  <si>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</si>
  <si>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</si>
  <si>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</si>
  <si>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</si>
  <si>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</si>
  <si>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</si>
  <si>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</si>
  <si>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</si>
  <si>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</si>
  <si>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</si>
  <si>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</si>
  <si>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</si>
  <si>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</si>
  <si>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</si>
  <si>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</si>
  <si>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</si>
  <si>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</si>
  <si>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</si>
  <si>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</si>
  <si>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</si>
  <si>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</si>
  <si>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</si>
  <si>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</si>
  <si>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</si>
  <si>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</si>
  <si>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</si>
  <si>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</si>
  <si>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</si>
  <si>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</si>
  <si>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</si>
  <si>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</si>
  <si>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</si>
  <si>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</si>
  <si>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</si>
  <si>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</si>
  <si>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</si>
  <si>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</si>
  <si>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</si>
  <si>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</si>
  <si>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</si>
  <si>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</si>
  <si>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</si>
  <si>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</si>
  <si>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</si>
  <si>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</si>
  <si>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</si>
  <si>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</si>
  <si>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</si>
  <si>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</si>
  <si>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</si>
  <si>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</si>
  <si>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</si>
  <si>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</si>
  <si>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</si>
  <si>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</si>
  <si>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</si>
  <si>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</si>
  <si>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</si>
  <si>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</si>
  <si>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</si>
  <si>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</si>
  <si>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</si>
  <si>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</si>
  <si>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</si>
  <si>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</si>
  <si>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</si>
  <si>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</si>
  <si>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</si>
  <si>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</si>
  <si>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</si>
  <si>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</si>
  <si>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</si>
  <si>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</si>
  <si>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</si>
  <si>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</si>
  <si>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</si>
  <si>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</si>
  <si>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Цена, руб.</t>
  </si>
  <si>
    <t>А,мкг</t>
  </si>
  <si>
    <t>КШП ИП Ковалев И.Н.</t>
  </si>
  <si>
    <t>1 день</t>
  </si>
  <si>
    <t>МОАУ  ООШ № 22 г. Орск</t>
  </si>
  <si>
    <t>без физ.норм</t>
  </si>
  <si>
    <t>Завтрак</t>
  </si>
  <si>
    <t>Каша манная молочная с маслом сливочным</t>
  </si>
  <si>
    <t>Блины с маслом  (1/55)</t>
  </si>
  <si>
    <t>Молоко сгущенное</t>
  </si>
  <si>
    <t>Хлеб пшеничный</t>
  </si>
  <si>
    <t>Какао с молоком (вариант 1)</t>
  </si>
  <si>
    <t>Итого за 'Завтрак'</t>
  </si>
  <si>
    <t>Обед</t>
  </si>
  <si>
    <t>Нарезка из свежих огурцов с луком репчатым</t>
  </si>
  <si>
    <t>Суп картофельный с макаронными изделиями</t>
  </si>
  <si>
    <t>Каша гречневая рассыпчатая</t>
  </si>
  <si>
    <t>Биточки (котлеты) из мяса говядины (вариант1)</t>
  </si>
  <si>
    <t>Соус сметанный с томатом.</t>
  </si>
  <si>
    <t>Хлеб ржаной</t>
  </si>
  <si>
    <t>Сок</t>
  </si>
  <si>
    <t>Яблоко</t>
  </si>
  <si>
    <t>Итого за 'Обед'</t>
  </si>
  <si>
    <t>Итого за день</t>
  </si>
  <si>
    <t>Содержание, % от калорийности</t>
  </si>
  <si>
    <t>2 день</t>
  </si>
  <si>
    <t>Каша геркулесовая молочная с маслом сливочным</t>
  </si>
  <si>
    <t>Яйцо отварное</t>
  </si>
  <si>
    <t>Сыр (порциями)</t>
  </si>
  <si>
    <t>Чай (вариант 1)</t>
  </si>
  <si>
    <t>Печенье в ассортименте</t>
  </si>
  <si>
    <t>Салат из белокочанной капусты с яблоками и растительным маслом</t>
  </si>
  <si>
    <t>Борщ с картофелем и сметаной</t>
  </si>
  <si>
    <t>Макаронные изделия отварные</t>
  </si>
  <si>
    <t>Гуляш с томатом (вариант 1)</t>
  </si>
  <si>
    <t>Компот из сухофруктов (вариант 2)</t>
  </si>
  <si>
    <t>Апельсины</t>
  </si>
  <si>
    <t>3 день</t>
  </si>
  <si>
    <t>Каша ячневая молочная с маслом сливочным</t>
  </si>
  <si>
    <t>Оладьи домашние  (1/45)</t>
  </si>
  <si>
    <t>Кофейный напиток с молоком (вариант 2)</t>
  </si>
  <si>
    <t>Икра свекольная</t>
  </si>
  <si>
    <t>Суп картофельный с крупой гречневой и сметаной</t>
  </si>
  <si>
    <t>Картофельное пюре</t>
  </si>
  <si>
    <t>Биточки (котлеты) из мяса кур</t>
  </si>
  <si>
    <t>Кисель витаминизированный.</t>
  </si>
  <si>
    <t>4 день</t>
  </si>
  <si>
    <t>Огурец свежий порционный</t>
  </si>
  <si>
    <t>Макаронные изделия отварные с сыром</t>
  </si>
  <si>
    <t>Масло сливочное</t>
  </si>
  <si>
    <t>Чай с лимоном (вариант 4)</t>
  </si>
  <si>
    <t>Вафли в ассортименте</t>
  </si>
  <si>
    <t>Нарезка  из свежих огурцов и томатов</t>
  </si>
  <si>
    <t>Суп картофельный с бобовыми</t>
  </si>
  <si>
    <t>Плов из мяса кур (филе)</t>
  </si>
  <si>
    <t>Напиток из шиповника (вариант 4)</t>
  </si>
  <si>
    <t>Мандарин</t>
  </si>
  <si>
    <t>5 день</t>
  </si>
  <si>
    <t>Каша пшенная молочная с маслом сливочным</t>
  </si>
  <si>
    <t>Кекс "Мини-Мафин" ин/уп</t>
  </si>
  <si>
    <t>Салат из белокочанной капусты с огурцами и растительным маслом</t>
  </si>
  <si>
    <t>Рассольник с крупой и сметаной</t>
  </si>
  <si>
    <t>Рагу из овощей</t>
  </si>
  <si>
    <t>Мясные гнезда (из мяса кур)</t>
  </si>
  <si>
    <t>Компот из замороженых ягод (клубника)</t>
  </si>
  <si>
    <t>6 день</t>
  </si>
  <si>
    <t>Салат из отварного картофеля, моркови с репчатым луком, соленым огурцом и растительным маслом</t>
  </si>
  <si>
    <t>Компот из сухофруктов и шиповника (вариант 2)</t>
  </si>
  <si>
    <t>7 день</t>
  </si>
  <si>
    <t>Каша молочная "Дружба"</t>
  </si>
  <si>
    <t>Запеканка  из творога (вариант 1)</t>
  </si>
  <si>
    <t>Кисель из концентрата</t>
  </si>
  <si>
    <t>Салат из моркови с сахаром</t>
  </si>
  <si>
    <t>Суп "Кудрявый" со сметаной (с пшеном)</t>
  </si>
  <si>
    <t>Запеканка из мяса кур с морковью.</t>
  </si>
  <si>
    <t>8 день</t>
  </si>
  <si>
    <t>Свекольник со сметаной</t>
  </si>
  <si>
    <t>Каша рисовая рассыпчатая</t>
  </si>
  <si>
    <t>9 день</t>
  </si>
  <si>
    <t>Каша перловая рассыпчатая</t>
  </si>
  <si>
    <t>Мясо кур отварное в соусе с зеленью</t>
  </si>
  <si>
    <t>10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</si>
  <si>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</si>
  <si>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</si>
  <si>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</si>
  <si>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</si>
  <si>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</si>
  <si>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</si>
  <si>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</si>
  <si>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</si>
  <si>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</si>
  <si>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</si>
  <si>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21 день</t>
  </si>
  <si>
    <t>Каша пшеничная молочная с маслом сливочным</t>
  </si>
  <si>
    <t>Блины с клубникой  (1/60)</t>
  </si>
  <si>
    <t>Салат из свежей капусты, помидоров и огурцов.</t>
  </si>
  <si>
    <t>28.06.2025</t>
  </si>
  <si>
    <t>Итого за период</t>
  </si>
  <si>
    <t>Итого за 1 день</t>
  </si>
  <si>
    <t>Нормы по СанПиН с 7 до 11 лет         не менее 60%</t>
  </si>
  <si>
    <t>21 -ДНЕВНОЕ МЕНЮ</t>
  </si>
  <si>
    <t xml:space="preserve">                                                                                                                    Согласовано
                                                                                                                    Директор школы № _______________</t>
  </si>
  <si>
    <t>ИП Ковалев И.Н.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</si>
</sst>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74" fontId="0" fillId="0" borderId="0" xfId="0" applyNumberFormat="1"/>
    <xf numFmtId="0" fontId="3" fillId="0" borderId="0" xfId="0" applyFont="1"/>
    <xf numFmtId="14" fontId="3" fillId="0" borderId="0" xfId="0" applyNumberFormat="1" applyFont="1" applyAlignme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wrapText="1"/>
    </xf>
    <xf numFmtId="0" fontId="4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quotePrefix="1" applyFont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quotePrefix="1"/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top" wrapText="1"/>
    </xf>
    <xf numFmtId="0" fontId="4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topLeftCell="A27" workbookViewId="0">
      <selection activeCell="A2" sqref="A2:AH2"/>
    </sheetView>
  </sheetViews>
  <sheetFormatPr defaultRowHeight="12"/>
  <cols>
    <col min="1" max="1" width="4" style="3" customWidth="1"/>
    <col min="2" max="2" width="27.88671875" style="14" customWidth="1"/>
    <col min="3" max="4" width="6.6640625" style="17" customWidth="1"/>
    <col min="5" max="5" width="10.109375" style="17" hidden="1" customWidth="1"/>
    <col min="6" max="6" width="6.33203125" style="17" customWidth="1"/>
    <col min="7" max="7" width="10.88671875" style="17" hidden="1" customWidth="1"/>
    <col min="8" max="8" width="8.44140625" style="17" customWidth="1"/>
    <col min="9" max="9" width="8.109375" style="17" customWidth="1"/>
    <col min="10" max="21" width="8.88671875" style="17" hidden="1" customWidth="1"/>
    <col min="22" max="22" width="5" style="17" customWidth="1"/>
    <col min="23" max="24" width="5.6640625" style="17" customWidth="1"/>
    <col min="25" max="25" width="5.21875" style="17" customWidth="1"/>
    <col min="26" max="26" width="4.6640625" style="17" customWidth="1"/>
    <col min="27" max="27" width="5.21875" style="17" customWidth="1"/>
    <col min="28" max="28" width="5" style="17" customWidth="1"/>
    <col min="29" max="29" width="6.33203125" style="17" customWidth="1"/>
    <col min="30" max="31" width="5.21875" style="17" customWidth="1"/>
    <col min="32" max="32" width="4.44140625" style="17" customWidth="1"/>
    <col min="33" max="33" width="5.33203125" style="17" customWidth="1"/>
    <col min="34" max="34" width="5.109375" style="17" customWidth="1"/>
    <col min="35" max="35" width="4.77734375" style="17" customWidth="1"/>
    <col min="36" max="80" width="8.88671875" style="17" hidden="1" customWidth="1"/>
    <col min="81" max="81" width="6.44140625" style="16" hidden="1" customWidth="1"/>
    <col min="82" max="256" width="0" style="3" hidden="1" customWidth="1"/>
    <col min="257" max="16384" width="8.88671875" style="3"/>
  </cols>
  <sheetData>
    <row r="1" spans="1:96" s="15" customFormat="1" ht="28.2" customHeight="1">
      <c r="B1" s="42" t="s">
        <v>187</v>
      </c>
      <c r="G1" s="22" t="s">
        <v>186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</row>
    <row r="2" spans="1:96" s="1" customFormat="1" ht="36" customHeight="1">
      <c r="A2" s="40" t="s">
        <v>185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96" s="6" customFormat="1">
      <c r="A3" s="4"/>
      <c r="B3" s="4"/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87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21" t="s">
        <v>0</v>
      </c>
      <c r="C8" s="21" t="s">
        <v>6</v>
      </c>
      <c r="D8" s="21" t="s">
        <v>2</v>
      </c>
      <c r="E8" s="21"/>
      <c r="F8" s="21" t="s">
        <v>8</v>
      </c>
      <c r="G8" s="21"/>
      <c r="H8" s="21" t="s">
        <v>7</v>
      </c>
      <c r="I8" s="23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19" t="s">
        <v>74</v>
      </c>
      <c r="W8" s="19"/>
      <c r="X8" s="19"/>
      <c r="Y8" s="19"/>
      <c r="Z8" s="19"/>
      <c r="AA8" s="19" t="s">
        <v>76</v>
      </c>
      <c r="AB8" s="19"/>
      <c r="AC8" s="19"/>
      <c r="AD8" s="19"/>
      <c r="AE8" s="19"/>
      <c r="AF8" s="19"/>
      <c r="AG8" s="19"/>
      <c r="AH8" s="19"/>
      <c r="AI8" s="20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23" t="s">
        <v>85</v>
      </c>
    </row>
    <row r="9" spans="1:96" ht="15.75" customHeight="1">
      <c r="A9" s="26"/>
      <c r="B9" s="21"/>
      <c r="C9" s="21"/>
      <c r="D9" s="10" t="s">
        <v>1</v>
      </c>
      <c r="E9" s="10" t="s">
        <v>3</v>
      </c>
      <c r="F9" s="10" t="s">
        <v>1</v>
      </c>
      <c r="G9" s="10" t="s">
        <v>4</v>
      </c>
      <c r="H9" s="21"/>
      <c r="I9" s="2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18" t="s">
        <v>20</v>
      </c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86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4"/>
    </row>
    <row r="10" spans="1:96">
      <c r="B10" s="27" t="s">
        <v>88</v>
      </c>
      <c r="C10" s="16"/>
      <c r="D10" s="16"/>
      <c r="E10" s="16"/>
      <c r="F10" s="16"/>
      <c r="G10" s="16"/>
      <c r="H10" s="16"/>
      <c r="I10" s="16"/>
    </row>
    <row r="11" spans="1:96">
      <c r="B11" s="27" t="s">
        <v>91</v>
      </c>
      <c r="C11" s="16"/>
      <c r="D11" s="16"/>
      <c r="E11" s="16"/>
      <c r="F11" s="16"/>
      <c r="G11" s="16"/>
      <c r="H11" s="16"/>
      <c r="I11" s="16"/>
    </row>
    <row r="12" spans="1:96" s="31" customFormat="1" ht="24">
      <c r="A12" s="31" t="str">
        <f>"5/4"</f>
        <v>5/4</v>
      </c>
      <c r="B12" s="32" t="s">
        <v>92</v>
      </c>
      <c r="C12" s="33" t="str">
        <f>"180"</f>
        <v>180</v>
      </c>
      <c r="D12" s="33">
        <v>4.78</v>
      </c>
      <c r="E12" s="33">
        <v>2.12</v>
      </c>
      <c r="F12" s="33">
        <v>4.58</v>
      </c>
      <c r="G12" s="33">
        <v>0.28999999999999998</v>
      </c>
      <c r="H12" s="33">
        <v>26.52</v>
      </c>
      <c r="I12" s="33">
        <v>165.00784679999998</v>
      </c>
      <c r="J12" s="34">
        <v>3.19</v>
      </c>
      <c r="K12" s="34">
        <v>0.08</v>
      </c>
      <c r="L12" s="34">
        <v>0</v>
      </c>
      <c r="M12" s="34">
        <v>0</v>
      </c>
      <c r="N12" s="34">
        <v>7.63</v>
      </c>
      <c r="O12" s="34">
        <v>17.95</v>
      </c>
      <c r="P12" s="34">
        <v>0.94</v>
      </c>
      <c r="Q12" s="34">
        <v>0</v>
      </c>
      <c r="R12" s="34">
        <v>0</v>
      </c>
      <c r="S12" s="34">
        <v>7.0000000000000007E-2</v>
      </c>
      <c r="T12" s="34">
        <v>1.42</v>
      </c>
      <c r="U12" s="34">
        <v>316.16000000000003</v>
      </c>
      <c r="V12" s="34">
        <v>126.58</v>
      </c>
      <c r="W12" s="34">
        <v>84.31</v>
      </c>
      <c r="X12" s="34">
        <v>13.42</v>
      </c>
      <c r="Y12" s="34">
        <v>79.08</v>
      </c>
      <c r="Z12" s="34">
        <v>0.35</v>
      </c>
      <c r="AA12" s="34">
        <v>17.28</v>
      </c>
      <c r="AB12" s="34">
        <v>14.4</v>
      </c>
      <c r="AC12" s="34">
        <v>32.04</v>
      </c>
      <c r="AD12" s="34">
        <v>0.47</v>
      </c>
      <c r="AE12" s="34">
        <v>0.05</v>
      </c>
      <c r="AF12" s="34">
        <v>0.1</v>
      </c>
      <c r="AG12" s="34">
        <v>0.34</v>
      </c>
      <c r="AH12" s="34">
        <v>1.45</v>
      </c>
      <c r="AI12" s="34">
        <v>0.37</v>
      </c>
      <c r="AJ12" s="34">
        <v>0</v>
      </c>
      <c r="AK12" s="34">
        <v>244.39</v>
      </c>
      <c r="AL12" s="34">
        <v>232.18</v>
      </c>
      <c r="AM12" s="34">
        <v>408.65</v>
      </c>
      <c r="AN12" s="34">
        <v>220.81</v>
      </c>
      <c r="AO12" s="34">
        <v>92.62</v>
      </c>
      <c r="AP12" s="34">
        <v>174.85</v>
      </c>
      <c r="AQ12" s="34">
        <v>60.34</v>
      </c>
      <c r="AR12" s="34">
        <v>246.42</v>
      </c>
      <c r="AS12" s="34">
        <v>93.26</v>
      </c>
      <c r="AT12" s="34">
        <v>128.12</v>
      </c>
      <c r="AU12" s="34">
        <v>104.8</v>
      </c>
      <c r="AV12" s="34">
        <v>58.04</v>
      </c>
      <c r="AW12" s="34">
        <v>99.62</v>
      </c>
      <c r="AX12" s="34">
        <v>871.11</v>
      </c>
      <c r="AY12" s="34">
        <v>0</v>
      </c>
      <c r="AZ12" s="34">
        <v>283.17</v>
      </c>
      <c r="BA12" s="34">
        <v>145.31</v>
      </c>
      <c r="BB12" s="34">
        <v>199.05</v>
      </c>
      <c r="BC12" s="34">
        <v>77.489999999999995</v>
      </c>
      <c r="BD12" s="34">
        <v>0.09</v>
      </c>
      <c r="BE12" s="34">
        <v>0.04</v>
      </c>
      <c r="BF12" s="34">
        <v>0.02</v>
      </c>
      <c r="BG12" s="34">
        <v>0.05</v>
      </c>
      <c r="BH12" s="34">
        <v>0.05</v>
      </c>
      <c r="BI12" s="34">
        <v>0.25</v>
      </c>
      <c r="BJ12" s="34">
        <v>0</v>
      </c>
      <c r="BK12" s="34">
        <v>0.7</v>
      </c>
      <c r="BL12" s="34">
        <v>0</v>
      </c>
      <c r="BM12" s="34">
        <v>0.22</v>
      </c>
      <c r="BN12" s="34">
        <v>0</v>
      </c>
      <c r="BO12" s="34">
        <v>0</v>
      </c>
      <c r="BP12" s="34">
        <v>0</v>
      </c>
      <c r="BQ12" s="34">
        <v>0.05</v>
      </c>
      <c r="BR12" s="34">
        <v>7.0000000000000007E-2</v>
      </c>
      <c r="BS12" s="34">
        <v>0.56999999999999995</v>
      </c>
      <c r="BT12" s="34">
        <v>0</v>
      </c>
      <c r="BU12" s="34">
        <v>0</v>
      </c>
      <c r="BV12" s="34">
        <v>0.03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162.19</v>
      </c>
      <c r="CC12" s="33">
        <v>18.95</v>
      </c>
      <c r="CE12" s="31">
        <v>19.68</v>
      </c>
      <c r="CG12" s="31">
        <v>29.32</v>
      </c>
      <c r="CH12" s="31">
        <v>12.92</v>
      </c>
      <c r="CI12" s="31">
        <v>21.12</v>
      </c>
      <c r="CJ12" s="31">
        <v>1242.0999999999999</v>
      </c>
      <c r="CK12" s="31">
        <v>552.34</v>
      </c>
      <c r="CL12" s="31">
        <v>897.22</v>
      </c>
      <c r="CM12" s="31">
        <v>28.91</v>
      </c>
      <c r="CN12" s="31">
        <v>14.55</v>
      </c>
      <c r="CO12" s="31">
        <v>21.73</v>
      </c>
      <c r="CP12" s="31">
        <v>4.5</v>
      </c>
      <c r="CQ12" s="31">
        <v>0.72</v>
      </c>
      <c r="CR12" s="31">
        <v>11.49</v>
      </c>
    </row>
    <row r="13" spans="1:96" s="31" customFormat="1">
      <c r="A13" s="31" t="str">
        <f>"726/1"</f>
        <v>726/1</v>
      </c>
      <c r="B13" s="32" t="s">
        <v>93</v>
      </c>
      <c r="C13" s="33" t="str">
        <f>"55"</f>
        <v>55</v>
      </c>
      <c r="D13" s="33">
        <v>3.66</v>
      </c>
      <c r="E13" s="33">
        <v>0.04</v>
      </c>
      <c r="F13" s="33">
        <v>4.51</v>
      </c>
      <c r="G13" s="33">
        <v>1.5</v>
      </c>
      <c r="H13" s="33">
        <v>24.31</v>
      </c>
      <c r="I13" s="33">
        <v>151.81426999999999</v>
      </c>
      <c r="J13" s="34">
        <v>2.61</v>
      </c>
      <c r="K13" s="34">
        <v>0.11</v>
      </c>
      <c r="L13" s="34">
        <v>0</v>
      </c>
      <c r="M13" s="34">
        <v>0</v>
      </c>
      <c r="N13" s="34">
        <v>1.56</v>
      </c>
      <c r="O13" s="34">
        <v>21.29</v>
      </c>
      <c r="P13" s="34">
        <v>1.46</v>
      </c>
      <c r="Q13" s="34">
        <v>0</v>
      </c>
      <c r="R13" s="34">
        <v>0</v>
      </c>
      <c r="S13" s="34">
        <v>0.15</v>
      </c>
      <c r="T13" s="34">
        <v>0.87</v>
      </c>
      <c r="U13" s="34">
        <v>215.25</v>
      </c>
      <c r="V13" s="34">
        <v>58.96</v>
      </c>
      <c r="W13" s="34">
        <v>10.74</v>
      </c>
      <c r="X13" s="34">
        <v>14.36</v>
      </c>
      <c r="Y13" s="34">
        <v>38.28</v>
      </c>
      <c r="Z13" s="34">
        <v>0.88</v>
      </c>
      <c r="AA13" s="34">
        <v>12</v>
      </c>
      <c r="AB13" s="34">
        <v>12</v>
      </c>
      <c r="AC13" s="34">
        <v>22.5</v>
      </c>
      <c r="AD13" s="34">
        <v>0.9</v>
      </c>
      <c r="AE13" s="34">
        <v>0.06</v>
      </c>
      <c r="AF13" s="34">
        <v>0.02</v>
      </c>
      <c r="AG13" s="34">
        <v>0.64</v>
      </c>
      <c r="AH13" s="34">
        <v>1.51</v>
      </c>
      <c r="AI13" s="34">
        <v>0</v>
      </c>
      <c r="AJ13" s="34">
        <v>0</v>
      </c>
      <c r="AK13" s="34">
        <v>176.81</v>
      </c>
      <c r="AL13" s="34">
        <v>183.35</v>
      </c>
      <c r="AM13" s="34">
        <v>281.33999999999997</v>
      </c>
      <c r="AN13" s="34">
        <v>95.65</v>
      </c>
      <c r="AO13" s="34">
        <v>55.79</v>
      </c>
      <c r="AP13" s="34">
        <v>112.19</v>
      </c>
      <c r="AQ13" s="34">
        <v>43.38</v>
      </c>
      <c r="AR13" s="34">
        <v>199.37</v>
      </c>
      <c r="AS13" s="34">
        <v>124.36</v>
      </c>
      <c r="AT13" s="34">
        <v>171.83</v>
      </c>
      <c r="AU13" s="34">
        <v>144.15</v>
      </c>
      <c r="AV13" s="34">
        <v>77.319999999999993</v>
      </c>
      <c r="AW13" s="34">
        <v>132.72999999999999</v>
      </c>
      <c r="AX13" s="34">
        <v>1099.42</v>
      </c>
      <c r="AY13" s="34">
        <v>0</v>
      </c>
      <c r="AZ13" s="34">
        <v>358.05</v>
      </c>
      <c r="BA13" s="34">
        <v>158.11000000000001</v>
      </c>
      <c r="BB13" s="34">
        <v>106.31</v>
      </c>
      <c r="BC13" s="34">
        <v>81.78</v>
      </c>
      <c r="BD13" s="34">
        <v>0.12</v>
      </c>
      <c r="BE13" s="34">
        <v>0.05</v>
      </c>
      <c r="BF13" s="34">
        <v>0.03</v>
      </c>
      <c r="BG13" s="34">
        <v>7.0000000000000007E-2</v>
      </c>
      <c r="BH13" s="34">
        <v>0.08</v>
      </c>
      <c r="BI13" s="34">
        <v>0.36</v>
      </c>
      <c r="BJ13" s="34">
        <v>0</v>
      </c>
      <c r="BK13" s="34">
        <v>1.1200000000000001</v>
      </c>
      <c r="BL13" s="34">
        <v>0</v>
      </c>
      <c r="BM13" s="34">
        <v>0.37</v>
      </c>
      <c r="BN13" s="34">
        <v>0</v>
      </c>
      <c r="BO13" s="34">
        <v>0</v>
      </c>
      <c r="BP13" s="34">
        <v>0</v>
      </c>
      <c r="BQ13" s="34">
        <v>7.0000000000000007E-2</v>
      </c>
      <c r="BR13" s="34">
        <v>0.11</v>
      </c>
      <c r="BS13" s="34">
        <v>1.31</v>
      </c>
      <c r="BT13" s="34">
        <v>0</v>
      </c>
      <c r="BU13" s="34">
        <v>0</v>
      </c>
      <c r="BV13" s="34">
        <v>0.49</v>
      </c>
      <c r="BW13" s="34">
        <v>0.01</v>
      </c>
      <c r="BX13" s="34">
        <v>0</v>
      </c>
      <c r="BY13" s="34">
        <v>0</v>
      </c>
      <c r="BZ13" s="34">
        <v>0</v>
      </c>
      <c r="CA13" s="34">
        <v>0</v>
      </c>
      <c r="CB13" s="34">
        <v>18.3</v>
      </c>
      <c r="CC13" s="33">
        <v>22.92</v>
      </c>
      <c r="CE13" s="31">
        <v>14</v>
      </c>
      <c r="CG13" s="31">
        <v>0</v>
      </c>
      <c r="CH13" s="31">
        <v>0</v>
      </c>
      <c r="CI13" s="31">
        <v>0</v>
      </c>
      <c r="CJ13" s="31">
        <v>950</v>
      </c>
      <c r="CK13" s="31">
        <v>366</v>
      </c>
      <c r="CL13" s="31">
        <v>658</v>
      </c>
      <c r="CM13" s="31">
        <v>7.6</v>
      </c>
      <c r="CN13" s="31">
        <v>7.6</v>
      </c>
      <c r="CO13" s="31">
        <v>7.6</v>
      </c>
      <c r="CP13" s="31">
        <v>0</v>
      </c>
      <c r="CQ13" s="31">
        <v>0</v>
      </c>
      <c r="CR13" s="31">
        <v>13.89</v>
      </c>
    </row>
    <row r="14" spans="1:96" s="31" customFormat="1">
      <c r="A14" s="31" t="str">
        <f>"1/12"</f>
        <v>1/12</v>
      </c>
      <c r="B14" s="32" t="s">
        <v>94</v>
      </c>
      <c r="C14" s="33" t="str">
        <f>"30"</f>
        <v>30</v>
      </c>
      <c r="D14" s="33">
        <v>2.16</v>
      </c>
      <c r="E14" s="33">
        <v>2.16</v>
      </c>
      <c r="F14" s="33">
        <v>2.5499999999999998</v>
      </c>
      <c r="G14" s="33">
        <v>0</v>
      </c>
      <c r="H14" s="33">
        <v>16.649999999999999</v>
      </c>
      <c r="I14" s="33">
        <v>95.219999999999985</v>
      </c>
      <c r="J14" s="34">
        <v>1.56</v>
      </c>
      <c r="K14" s="34">
        <v>0</v>
      </c>
      <c r="L14" s="34">
        <v>0</v>
      </c>
      <c r="M14" s="34">
        <v>0</v>
      </c>
      <c r="N14" s="34">
        <v>16.649999999999999</v>
      </c>
      <c r="O14" s="34">
        <v>0</v>
      </c>
      <c r="P14" s="34">
        <v>0</v>
      </c>
      <c r="Q14" s="34">
        <v>0</v>
      </c>
      <c r="R14" s="34">
        <v>0</v>
      </c>
      <c r="S14" s="34">
        <v>0.12</v>
      </c>
      <c r="T14" s="34">
        <v>0.54</v>
      </c>
      <c r="U14" s="34">
        <v>39</v>
      </c>
      <c r="V14" s="34">
        <v>109.5</v>
      </c>
      <c r="W14" s="34">
        <v>92.1</v>
      </c>
      <c r="X14" s="34">
        <v>10.199999999999999</v>
      </c>
      <c r="Y14" s="34">
        <v>65.7</v>
      </c>
      <c r="Z14" s="34">
        <v>0.06</v>
      </c>
      <c r="AA14" s="34">
        <v>12.6</v>
      </c>
      <c r="AB14" s="34">
        <v>9</v>
      </c>
      <c r="AC14" s="34">
        <v>14.1</v>
      </c>
      <c r="AD14" s="34">
        <v>0.06</v>
      </c>
      <c r="AE14" s="34">
        <v>0.02</v>
      </c>
      <c r="AF14" s="34">
        <v>0.11</v>
      </c>
      <c r="AG14" s="34">
        <v>0.06</v>
      </c>
      <c r="AH14" s="34">
        <v>0.54</v>
      </c>
      <c r="AI14" s="34">
        <v>0.3</v>
      </c>
      <c r="AJ14" s="34">
        <v>0</v>
      </c>
      <c r="AK14" s="34">
        <v>135.9</v>
      </c>
      <c r="AL14" s="34">
        <v>125.4</v>
      </c>
      <c r="AM14" s="34">
        <v>161.4</v>
      </c>
      <c r="AN14" s="34">
        <v>162</v>
      </c>
      <c r="AO14" s="34">
        <v>49.5</v>
      </c>
      <c r="AP14" s="34">
        <v>91.2</v>
      </c>
      <c r="AQ14" s="34">
        <v>28.5</v>
      </c>
      <c r="AR14" s="34">
        <v>96</v>
      </c>
      <c r="AS14" s="34">
        <v>70.8</v>
      </c>
      <c r="AT14" s="34">
        <v>72</v>
      </c>
      <c r="AU14" s="34">
        <v>159</v>
      </c>
      <c r="AV14" s="34">
        <v>51</v>
      </c>
      <c r="AW14" s="34">
        <v>42</v>
      </c>
      <c r="AX14" s="34">
        <v>477.3</v>
      </c>
      <c r="AY14" s="34">
        <v>0</v>
      </c>
      <c r="AZ14" s="34">
        <v>234</v>
      </c>
      <c r="BA14" s="34">
        <v>125.4</v>
      </c>
      <c r="BB14" s="34">
        <v>101.4</v>
      </c>
      <c r="BC14" s="34">
        <v>20.7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0.74</v>
      </c>
      <c r="BT14" s="34">
        <v>0</v>
      </c>
      <c r="BU14" s="34">
        <v>0</v>
      </c>
      <c r="BV14" s="34">
        <v>0.05</v>
      </c>
      <c r="BW14" s="34">
        <v>0.02</v>
      </c>
      <c r="BX14" s="34">
        <v>0.02</v>
      </c>
      <c r="BY14" s="34">
        <v>0</v>
      </c>
      <c r="BZ14" s="34">
        <v>0</v>
      </c>
      <c r="CA14" s="34">
        <v>0</v>
      </c>
      <c r="CB14" s="34">
        <v>7.98</v>
      </c>
      <c r="CC14" s="33">
        <v>9.24</v>
      </c>
      <c r="CE14" s="31">
        <v>14.1</v>
      </c>
      <c r="CG14" s="31">
        <v>2.1</v>
      </c>
      <c r="CH14" s="31">
        <v>2.1</v>
      </c>
      <c r="CI14" s="31">
        <v>2.1</v>
      </c>
      <c r="CJ14" s="31">
        <v>1038</v>
      </c>
      <c r="CK14" s="31">
        <v>249</v>
      </c>
      <c r="CL14" s="31">
        <v>643.5</v>
      </c>
      <c r="CM14" s="31">
        <v>0.9</v>
      </c>
      <c r="CN14" s="31">
        <v>0.9</v>
      </c>
      <c r="CO14" s="31">
        <v>0.9</v>
      </c>
      <c r="CP14" s="31">
        <v>0</v>
      </c>
      <c r="CQ14" s="31">
        <v>0</v>
      </c>
      <c r="CR14" s="31">
        <v>7.7</v>
      </c>
    </row>
    <row r="15" spans="1:96" s="31" customFormat="1">
      <c r="A15" s="31" t="str">
        <f>"2"</f>
        <v>2</v>
      </c>
      <c r="B15" s="32" t="s">
        <v>95</v>
      </c>
      <c r="C15" s="33" t="str">
        <f>"40"</f>
        <v>40</v>
      </c>
      <c r="D15" s="33">
        <v>2.64</v>
      </c>
      <c r="E15" s="33">
        <v>0</v>
      </c>
      <c r="F15" s="33">
        <v>0.26</v>
      </c>
      <c r="G15" s="33">
        <v>0.26</v>
      </c>
      <c r="H15" s="33">
        <v>18.760000000000002</v>
      </c>
      <c r="I15" s="33">
        <v>89.560399999999987</v>
      </c>
      <c r="J15" s="34">
        <v>0</v>
      </c>
      <c r="K15" s="34">
        <v>0</v>
      </c>
      <c r="L15" s="34">
        <v>0</v>
      </c>
      <c r="M15" s="34">
        <v>0</v>
      </c>
      <c r="N15" s="34">
        <v>0.44</v>
      </c>
      <c r="O15" s="34">
        <v>18.239999999999998</v>
      </c>
      <c r="P15" s="34">
        <v>0.08</v>
      </c>
      <c r="Q15" s="34">
        <v>0</v>
      </c>
      <c r="R15" s="34">
        <v>0</v>
      </c>
      <c r="S15" s="34">
        <v>0</v>
      </c>
      <c r="T15" s="34">
        <v>0.72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127.72</v>
      </c>
      <c r="AL15" s="34">
        <v>132.94</v>
      </c>
      <c r="AM15" s="34">
        <v>203.58</v>
      </c>
      <c r="AN15" s="34">
        <v>67.510000000000005</v>
      </c>
      <c r="AO15" s="34">
        <v>40.020000000000003</v>
      </c>
      <c r="AP15" s="34">
        <v>80.040000000000006</v>
      </c>
      <c r="AQ15" s="34">
        <v>30.28</v>
      </c>
      <c r="AR15" s="34">
        <v>144.77000000000001</v>
      </c>
      <c r="AS15" s="34">
        <v>89.78</v>
      </c>
      <c r="AT15" s="34">
        <v>125.28</v>
      </c>
      <c r="AU15" s="34">
        <v>103.36</v>
      </c>
      <c r="AV15" s="34">
        <v>54.29</v>
      </c>
      <c r="AW15" s="34">
        <v>96.05</v>
      </c>
      <c r="AX15" s="34">
        <v>803.18</v>
      </c>
      <c r="AY15" s="34">
        <v>0</v>
      </c>
      <c r="AZ15" s="34">
        <v>261.7</v>
      </c>
      <c r="BA15" s="34">
        <v>113.8</v>
      </c>
      <c r="BB15" s="34">
        <v>75.52</v>
      </c>
      <c r="BC15" s="34">
        <v>59.86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0.03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0.03</v>
      </c>
      <c r="BT15" s="34">
        <v>0</v>
      </c>
      <c r="BU15" s="34">
        <v>0</v>
      </c>
      <c r="BV15" s="34">
        <v>0.11</v>
      </c>
      <c r="BW15" s="34">
        <v>0.01</v>
      </c>
      <c r="BX15" s="34">
        <v>0</v>
      </c>
      <c r="BY15" s="34">
        <v>0</v>
      </c>
      <c r="BZ15" s="34">
        <v>0</v>
      </c>
      <c r="CA15" s="34">
        <v>0</v>
      </c>
      <c r="CB15" s="34">
        <v>15.64</v>
      </c>
      <c r="CC15" s="33">
        <v>2.88</v>
      </c>
      <c r="CE15" s="31">
        <v>0</v>
      </c>
      <c r="CG15" s="31">
        <v>0</v>
      </c>
      <c r="CH15" s="31">
        <v>0</v>
      </c>
      <c r="CI15" s="31">
        <v>0</v>
      </c>
      <c r="CJ15" s="31">
        <v>601.62</v>
      </c>
      <c r="CK15" s="31">
        <v>231.78</v>
      </c>
      <c r="CL15" s="31">
        <v>416.7</v>
      </c>
      <c r="CM15" s="31">
        <v>4.8099999999999996</v>
      </c>
      <c r="CN15" s="31">
        <v>4.8099999999999996</v>
      </c>
      <c r="CO15" s="31">
        <v>4.8099999999999996</v>
      </c>
      <c r="CP15" s="31">
        <v>0</v>
      </c>
      <c r="CQ15" s="31">
        <v>0</v>
      </c>
      <c r="CR15" s="31">
        <v>2.4</v>
      </c>
    </row>
    <row r="16" spans="1:96" s="28" customFormat="1">
      <c r="A16" s="28" t="str">
        <f>"36/10"</f>
        <v>36/10</v>
      </c>
      <c r="B16" s="29" t="s">
        <v>96</v>
      </c>
      <c r="C16" s="30" t="str">
        <f>"200"</f>
        <v>200</v>
      </c>
      <c r="D16" s="30">
        <v>3.87</v>
      </c>
      <c r="E16" s="30">
        <v>2.9</v>
      </c>
      <c r="F16" s="30">
        <v>3.48</v>
      </c>
      <c r="G16" s="30">
        <v>0.75</v>
      </c>
      <c r="H16" s="30">
        <v>15.43</v>
      </c>
      <c r="I16" s="30">
        <v>103.49265</v>
      </c>
      <c r="J16" s="18">
        <v>2.4500000000000002</v>
      </c>
      <c r="K16" s="18">
        <v>0</v>
      </c>
      <c r="L16" s="18">
        <v>0</v>
      </c>
      <c r="M16" s="18">
        <v>0</v>
      </c>
      <c r="N16" s="18">
        <v>13.45</v>
      </c>
      <c r="O16" s="18">
        <v>0.37</v>
      </c>
      <c r="P16" s="18">
        <v>1.61</v>
      </c>
      <c r="Q16" s="18">
        <v>0</v>
      </c>
      <c r="R16" s="18">
        <v>0</v>
      </c>
      <c r="S16" s="18">
        <v>0.3</v>
      </c>
      <c r="T16" s="18">
        <v>1.03</v>
      </c>
      <c r="U16" s="18">
        <v>50.75</v>
      </c>
      <c r="V16" s="18">
        <v>195.14</v>
      </c>
      <c r="W16" s="18">
        <v>111.5</v>
      </c>
      <c r="X16" s="18">
        <v>30.67</v>
      </c>
      <c r="Y16" s="18">
        <v>106.79</v>
      </c>
      <c r="Z16" s="18">
        <v>1.07</v>
      </c>
      <c r="AA16" s="18">
        <v>12</v>
      </c>
      <c r="AB16" s="18">
        <v>8.8000000000000007</v>
      </c>
      <c r="AC16" s="18">
        <v>22.15</v>
      </c>
      <c r="AD16" s="18">
        <v>0.02</v>
      </c>
      <c r="AE16" s="18">
        <v>0.03</v>
      </c>
      <c r="AF16" s="18">
        <v>0.13</v>
      </c>
      <c r="AG16" s="18">
        <v>0.15</v>
      </c>
      <c r="AH16" s="18">
        <v>1.1399999999999999</v>
      </c>
      <c r="AI16" s="18">
        <v>0.52</v>
      </c>
      <c r="AJ16" s="18">
        <v>0</v>
      </c>
      <c r="AK16" s="18">
        <v>153.22</v>
      </c>
      <c r="AL16" s="18">
        <v>151.34</v>
      </c>
      <c r="AM16" s="18">
        <v>259.44</v>
      </c>
      <c r="AN16" s="18">
        <v>208.68</v>
      </c>
      <c r="AO16" s="18">
        <v>69.56</v>
      </c>
      <c r="AP16" s="18">
        <v>122.2</v>
      </c>
      <c r="AQ16" s="18">
        <v>40.42</v>
      </c>
      <c r="AR16" s="18">
        <v>137.24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172.96</v>
      </c>
      <c r="BC16" s="18">
        <v>24.44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198.66</v>
      </c>
      <c r="CC16" s="30">
        <v>17.84</v>
      </c>
      <c r="CE16" s="28">
        <v>13.47</v>
      </c>
      <c r="CG16" s="28">
        <v>9</v>
      </c>
      <c r="CH16" s="28">
        <v>2</v>
      </c>
      <c r="CI16" s="28">
        <v>5.5</v>
      </c>
      <c r="CJ16" s="28">
        <v>575</v>
      </c>
      <c r="CK16" s="28">
        <v>210</v>
      </c>
      <c r="CL16" s="28">
        <v>392.5</v>
      </c>
      <c r="CM16" s="28">
        <v>13.72</v>
      </c>
      <c r="CN16" s="28">
        <v>3.72</v>
      </c>
      <c r="CO16" s="28">
        <v>8.7200000000000006</v>
      </c>
      <c r="CP16" s="28">
        <v>10</v>
      </c>
      <c r="CQ16" s="28">
        <v>0</v>
      </c>
      <c r="CR16" s="28">
        <v>10.81</v>
      </c>
    </row>
    <row r="17" spans="1:96" s="38" customFormat="1" ht="11.4">
      <c r="B17" s="35" t="s">
        <v>97</v>
      </c>
      <c r="C17" s="36"/>
      <c r="D17" s="36">
        <v>17.11</v>
      </c>
      <c r="E17" s="36">
        <v>7.22</v>
      </c>
      <c r="F17" s="36">
        <v>15.38</v>
      </c>
      <c r="G17" s="36">
        <v>2.8</v>
      </c>
      <c r="H17" s="36">
        <v>101.67</v>
      </c>
      <c r="I17" s="36">
        <v>605.1</v>
      </c>
      <c r="J17" s="37">
        <v>9.81</v>
      </c>
      <c r="K17" s="37">
        <v>0.19</v>
      </c>
      <c r="L17" s="37">
        <v>0</v>
      </c>
      <c r="M17" s="37">
        <v>0</v>
      </c>
      <c r="N17" s="37">
        <v>39.729999999999997</v>
      </c>
      <c r="O17" s="37">
        <v>57.86</v>
      </c>
      <c r="P17" s="37">
        <v>4.09</v>
      </c>
      <c r="Q17" s="37">
        <v>0</v>
      </c>
      <c r="R17" s="37">
        <v>0</v>
      </c>
      <c r="S17" s="37">
        <v>0.64</v>
      </c>
      <c r="T17" s="37">
        <v>4.58</v>
      </c>
      <c r="U17" s="37">
        <v>621.16</v>
      </c>
      <c r="V17" s="37">
        <v>490.18</v>
      </c>
      <c r="W17" s="37">
        <v>298.64</v>
      </c>
      <c r="X17" s="37">
        <v>68.64</v>
      </c>
      <c r="Y17" s="37">
        <v>289.86</v>
      </c>
      <c r="Z17" s="37">
        <v>2.36</v>
      </c>
      <c r="AA17" s="37">
        <v>53.88</v>
      </c>
      <c r="AB17" s="37">
        <v>44.2</v>
      </c>
      <c r="AC17" s="37">
        <v>90.79</v>
      </c>
      <c r="AD17" s="37">
        <v>1.44</v>
      </c>
      <c r="AE17" s="37">
        <v>0.16</v>
      </c>
      <c r="AF17" s="37">
        <v>0.37</v>
      </c>
      <c r="AG17" s="37">
        <v>1.19</v>
      </c>
      <c r="AH17" s="37">
        <v>4.6399999999999997</v>
      </c>
      <c r="AI17" s="37">
        <v>1.19</v>
      </c>
      <c r="AJ17" s="37">
        <v>0</v>
      </c>
      <c r="AK17" s="37">
        <v>838.04</v>
      </c>
      <c r="AL17" s="37">
        <v>825.2</v>
      </c>
      <c r="AM17" s="37">
        <v>1314.41</v>
      </c>
      <c r="AN17" s="37">
        <v>754.64</v>
      </c>
      <c r="AO17" s="37">
        <v>307.49</v>
      </c>
      <c r="AP17" s="37">
        <v>580.48</v>
      </c>
      <c r="AQ17" s="37">
        <v>202.91</v>
      </c>
      <c r="AR17" s="37">
        <v>823.8</v>
      </c>
      <c r="AS17" s="37">
        <v>378.21</v>
      </c>
      <c r="AT17" s="37">
        <v>497.23</v>
      </c>
      <c r="AU17" s="37">
        <v>511.31</v>
      </c>
      <c r="AV17" s="37">
        <v>240.64</v>
      </c>
      <c r="AW17" s="37">
        <v>370.4</v>
      </c>
      <c r="AX17" s="37">
        <v>3251.02</v>
      </c>
      <c r="AY17" s="37">
        <v>0</v>
      </c>
      <c r="AZ17" s="37">
        <v>1136.92</v>
      </c>
      <c r="BA17" s="37">
        <v>542.61</v>
      </c>
      <c r="BB17" s="37">
        <v>655.24</v>
      </c>
      <c r="BC17" s="37">
        <v>264.27</v>
      </c>
      <c r="BD17" s="37">
        <v>0.2</v>
      </c>
      <c r="BE17" s="37">
        <v>0.09</v>
      </c>
      <c r="BF17" s="37">
        <v>0.05</v>
      </c>
      <c r="BG17" s="37">
        <v>0.11</v>
      </c>
      <c r="BH17" s="37">
        <v>0.13</v>
      </c>
      <c r="BI17" s="37">
        <v>0.61</v>
      </c>
      <c r="BJ17" s="37">
        <v>0</v>
      </c>
      <c r="BK17" s="37">
        <v>1.85</v>
      </c>
      <c r="BL17" s="37">
        <v>0</v>
      </c>
      <c r="BM17" s="37">
        <v>0.59</v>
      </c>
      <c r="BN17" s="37">
        <v>0</v>
      </c>
      <c r="BO17" s="37">
        <v>0</v>
      </c>
      <c r="BP17" s="37">
        <v>0</v>
      </c>
      <c r="BQ17" s="37">
        <v>0.12</v>
      </c>
      <c r="BR17" s="37">
        <v>0.18</v>
      </c>
      <c r="BS17" s="37">
        <v>2.65</v>
      </c>
      <c r="BT17" s="37">
        <v>0</v>
      </c>
      <c r="BU17" s="37">
        <v>0</v>
      </c>
      <c r="BV17" s="37">
        <v>0.68</v>
      </c>
      <c r="BW17" s="37">
        <v>0.04</v>
      </c>
      <c r="BX17" s="37">
        <v>0.02</v>
      </c>
      <c r="BY17" s="37">
        <v>0</v>
      </c>
      <c r="BZ17" s="37">
        <v>0</v>
      </c>
      <c r="CA17" s="37">
        <v>0</v>
      </c>
      <c r="CB17" s="37">
        <v>402.77</v>
      </c>
      <c r="CC17" s="36">
        <f>SUM($CC$11:$CC$16)</f>
        <v>71.830000000000013</v>
      </c>
      <c r="CD17" s="38">
        <f>$I$17/$I$29*100</f>
        <v>42.522241430197752</v>
      </c>
      <c r="CE17" s="38">
        <v>61.25</v>
      </c>
      <c r="CG17" s="38">
        <v>40.42</v>
      </c>
      <c r="CH17" s="38">
        <v>17.02</v>
      </c>
      <c r="CI17" s="38">
        <v>28.72</v>
      </c>
      <c r="CJ17" s="38">
        <v>4406.71</v>
      </c>
      <c r="CK17" s="38">
        <v>1609.12</v>
      </c>
      <c r="CL17" s="38">
        <v>3007.92</v>
      </c>
      <c r="CM17" s="38">
        <v>55.94</v>
      </c>
      <c r="CN17" s="38">
        <v>31.58</v>
      </c>
      <c r="CO17" s="38">
        <v>43.76</v>
      </c>
      <c r="CP17" s="38">
        <v>14.5</v>
      </c>
      <c r="CQ17" s="38">
        <v>0.72</v>
      </c>
    </row>
    <row r="18" spans="1:96">
      <c r="B18" s="27" t="s">
        <v>98</v>
      </c>
      <c r="C18" s="16"/>
      <c r="D18" s="16"/>
      <c r="E18" s="16"/>
      <c r="F18" s="16"/>
      <c r="G18" s="16"/>
      <c r="H18" s="16"/>
      <c r="I18" s="16"/>
    </row>
    <row r="19" spans="1:96" s="31" customFormat="1" ht="24">
      <c r="A19" s="31" t="str">
        <f>"3"</f>
        <v>3</v>
      </c>
      <c r="B19" s="32" t="s">
        <v>99</v>
      </c>
      <c r="C19" s="33" t="str">
        <f>"60"</f>
        <v>60</v>
      </c>
      <c r="D19" s="33">
        <v>0.55000000000000004</v>
      </c>
      <c r="E19" s="33">
        <v>0</v>
      </c>
      <c r="F19" s="33">
        <v>7.0000000000000007E-2</v>
      </c>
      <c r="G19" s="33">
        <v>7.0000000000000007E-2</v>
      </c>
      <c r="H19" s="33">
        <v>2.98</v>
      </c>
      <c r="I19" s="33">
        <v>12.901484399999999</v>
      </c>
      <c r="J19" s="34">
        <v>0</v>
      </c>
      <c r="K19" s="34">
        <v>0</v>
      </c>
      <c r="L19" s="34">
        <v>0</v>
      </c>
      <c r="M19" s="34">
        <v>0</v>
      </c>
      <c r="N19" s="34">
        <v>2.1</v>
      </c>
      <c r="O19" s="34">
        <v>0.06</v>
      </c>
      <c r="P19" s="34">
        <v>0.83</v>
      </c>
      <c r="Q19" s="34">
        <v>0</v>
      </c>
      <c r="R19" s="34">
        <v>0</v>
      </c>
      <c r="S19" s="34">
        <v>7.0000000000000007E-2</v>
      </c>
      <c r="T19" s="34">
        <v>0.53</v>
      </c>
      <c r="U19" s="34">
        <v>72.569999999999993</v>
      </c>
      <c r="V19" s="34">
        <v>87.75</v>
      </c>
      <c r="W19" s="34">
        <v>15.25</v>
      </c>
      <c r="X19" s="34">
        <v>8.35</v>
      </c>
      <c r="Y19" s="34">
        <v>26.96</v>
      </c>
      <c r="Z19" s="34">
        <v>0.38</v>
      </c>
      <c r="AA19" s="34">
        <v>0</v>
      </c>
      <c r="AB19" s="34">
        <v>28.58</v>
      </c>
      <c r="AC19" s="34">
        <v>4.8600000000000003</v>
      </c>
      <c r="AD19" s="34">
        <v>7.0000000000000007E-2</v>
      </c>
      <c r="AE19" s="34">
        <v>0.02</v>
      </c>
      <c r="AF19" s="34">
        <v>0.02</v>
      </c>
      <c r="AG19" s="34">
        <v>0.12</v>
      </c>
      <c r="AH19" s="34">
        <v>0.21</v>
      </c>
      <c r="AI19" s="34">
        <v>5.94</v>
      </c>
      <c r="AJ19" s="34">
        <v>0</v>
      </c>
      <c r="AK19" s="34">
        <v>12.86</v>
      </c>
      <c r="AL19" s="34">
        <v>10.01</v>
      </c>
      <c r="AM19" s="34">
        <v>14.29</v>
      </c>
      <c r="AN19" s="34">
        <v>12.39</v>
      </c>
      <c r="AO19" s="34">
        <v>2.86</v>
      </c>
      <c r="AP19" s="34">
        <v>10.01</v>
      </c>
      <c r="AQ19" s="34">
        <v>2.38</v>
      </c>
      <c r="AR19" s="34">
        <v>8.1</v>
      </c>
      <c r="AS19" s="34">
        <v>12.39</v>
      </c>
      <c r="AT19" s="34">
        <v>21.45</v>
      </c>
      <c r="AU19" s="34">
        <v>25.25</v>
      </c>
      <c r="AV19" s="34">
        <v>4.79</v>
      </c>
      <c r="AW19" s="34">
        <v>13.34</v>
      </c>
      <c r="AX19" s="34">
        <v>66.7</v>
      </c>
      <c r="AY19" s="34">
        <v>0</v>
      </c>
      <c r="AZ19" s="34">
        <v>8.1</v>
      </c>
      <c r="BA19" s="34">
        <v>12.86</v>
      </c>
      <c r="BB19" s="34">
        <v>10.01</v>
      </c>
      <c r="BC19" s="34">
        <v>3.34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0.01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56.49</v>
      </c>
      <c r="CC19" s="33">
        <v>11.96</v>
      </c>
      <c r="CE19" s="31">
        <v>4.76</v>
      </c>
      <c r="CG19" s="31">
        <v>9.02</v>
      </c>
      <c r="CH19" s="31">
        <v>5.42</v>
      </c>
      <c r="CI19" s="31">
        <v>7.22</v>
      </c>
      <c r="CJ19" s="31">
        <v>515.70000000000005</v>
      </c>
      <c r="CK19" s="31">
        <v>121.8</v>
      </c>
      <c r="CL19" s="31">
        <v>318.75</v>
      </c>
      <c r="CM19" s="31">
        <v>2.15</v>
      </c>
      <c r="CN19" s="31">
        <v>1.1399999999999999</v>
      </c>
      <c r="CO19" s="31">
        <v>1.65</v>
      </c>
      <c r="CP19" s="31">
        <v>0</v>
      </c>
      <c r="CQ19" s="31">
        <v>0.18</v>
      </c>
      <c r="CR19" s="31">
        <v>7.25</v>
      </c>
    </row>
    <row r="20" spans="1:96" s="31" customFormat="1" ht="24">
      <c r="A20" s="31" t="str">
        <f>"18/2"</f>
        <v>18/2</v>
      </c>
      <c r="B20" s="32" t="s">
        <v>100</v>
      </c>
      <c r="C20" s="33" t="str">
        <f>"200"</f>
        <v>200</v>
      </c>
      <c r="D20" s="33">
        <v>2.56</v>
      </c>
      <c r="E20" s="33">
        <v>0</v>
      </c>
      <c r="F20" s="33">
        <v>1.96</v>
      </c>
      <c r="G20" s="33">
        <v>1.96</v>
      </c>
      <c r="H20" s="33">
        <v>18.88</v>
      </c>
      <c r="I20" s="33">
        <v>101.9141286</v>
      </c>
      <c r="J20" s="34">
        <v>0.28000000000000003</v>
      </c>
      <c r="K20" s="34">
        <v>1.04</v>
      </c>
      <c r="L20" s="34">
        <v>0</v>
      </c>
      <c r="M20" s="34">
        <v>0</v>
      </c>
      <c r="N20" s="34">
        <v>2.02</v>
      </c>
      <c r="O20" s="34">
        <v>15.34</v>
      </c>
      <c r="P20" s="34">
        <v>1.52</v>
      </c>
      <c r="Q20" s="34">
        <v>0</v>
      </c>
      <c r="R20" s="34">
        <v>0</v>
      </c>
      <c r="S20" s="34">
        <v>0.15</v>
      </c>
      <c r="T20" s="34">
        <v>1.63</v>
      </c>
      <c r="U20" s="34">
        <v>311.93</v>
      </c>
      <c r="V20" s="34">
        <v>358.15</v>
      </c>
      <c r="W20" s="34">
        <v>14.63</v>
      </c>
      <c r="X20" s="34">
        <v>18.350000000000001</v>
      </c>
      <c r="Y20" s="34">
        <v>47.75</v>
      </c>
      <c r="Z20" s="34">
        <v>0.8</v>
      </c>
      <c r="AA20" s="34">
        <v>0</v>
      </c>
      <c r="AB20" s="34">
        <v>1046.8800000000001</v>
      </c>
      <c r="AC20" s="34">
        <v>193.68</v>
      </c>
      <c r="AD20" s="34">
        <v>0.99</v>
      </c>
      <c r="AE20" s="34">
        <v>0.08</v>
      </c>
      <c r="AF20" s="34">
        <v>0.05</v>
      </c>
      <c r="AG20" s="34">
        <v>0.81</v>
      </c>
      <c r="AH20" s="34">
        <v>1.49</v>
      </c>
      <c r="AI20" s="34">
        <v>4.9000000000000004</v>
      </c>
      <c r="AJ20" s="34">
        <v>0</v>
      </c>
      <c r="AK20" s="34">
        <v>72.62</v>
      </c>
      <c r="AL20" s="34">
        <v>75.38</v>
      </c>
      <c r="AM20" s="34">
        <v>125.51</v>
      </c>
      <c r="AN20" s="34">
        <v>65.66</v>
      </c>
      <c r="AO20" s="34">
        <v>24.2</v>
      </c>
      <c r="AP20" s="34">
        <v>61.15</v>
      </c>
      <c r="AQ20" s="34">
        <v>23.37</v>
      </c>
      <c r="AR20" s="34">
        <v>83.73</v>
      </c>
      <c r="AS20" s="34">
        <v>74.84</v>
      </c>
      <c r="AT20" s="34">
        <v>138.22999999999999</v>
      </c>
      <c r="AU20" s="34">
        <v>90.77</v>
      </c>
      <c r="AV20" s="34">
        <v>32.29</v>
      </c>
      <c r="AW20" s="34">
        <v>66.03</v>
      </c>
      <c r="AX20" s="34">
        <v>501.74</v>
      </c>
      <c r="AY20" s="34">
        <v>0</v>
      </c>
      <c r="AZ20" s="34">
        <v>132.35</v>
      </c>
      <c r="BA20" s="34">
        <v>76.239999999999995</v>
      </c>
      <c r="BB20" s="34">
        <v>47.32</v>
      </c>
      <c r="BC20" s="34">
        <v>31.54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0.16</v>
      </c>
      <c r="BL20" s="34">
        <v>0</v>
      </c>
      <c r="BM20" s="34">
        <v>7.0000000000000007E-2</v>
      </c>
      <c r="BN20" s="34">
        <v>0</v>
      </c>
      <c r="BO20" s="34">
        <v>0.01</v>
      </c>
      <c r="BP20" s="34">
        <v>0</v>
      </c>
      <c r="BQ20" s="34">
        <v>0</v>
      </c>
      <c r="BR20" s="34">
        <v>0</v>
      </c>
      <c r="BS20" s="34">
        <v>0.46</v>
      </c>
      <c r="BT20" s="34">
        <v>0</v>
      </c>
      <c r="BU20" s="34">
        <v>0</v>
      </c>
      <c r="BV20" s="34">
        <v>1.02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208.84</v>
      </c>
      <c r="CC20" s="33">
        <v>14.2</v>
      </c>
      <c r="CE20" s="31">
        <v>174.48</v>
      </c>
      <c r="CG20" s="31">
        <v>38.69</v>
      </c>
      <c r="CH20" s="31">
        <v>22.64</v>
      </c>
      <c r="CI20" s="31">
        <v>30.67</v>
      </c>
      <c r="CJ20" s="31">
        <v>721.62</v>
      </c>
      <c r="CK20" s="31">
        <v>443.94</v>
      </c>
      <c r="CL20" s="31">
        <v>582.78</v>
      </c>
      <c r="CM20" s="31">
        <v>43.82</v>
      </c>
      <c r="CN20" s="31">
        <v>21.85</v>
      </c>
      <c r="CO20" s="31">
        <v>32.83</v>
      </c>
      <c r="CP20" s="31">
        <v>0</v>
      </c>
      <c r="CQ20" s="31">
        <v>0.8</v>
      </c>
      <c r="CR20" s="31">
        <v>8.61</v>
      </c>
    </row>
    <row r="21" spans="1:96" s="31" customFormat="1">
      <c r="A21" s="31" t="str">
        <f>"39/3"</f>
        <v>39/3</v>
      </c>
      <c r="B21" s="32" t="s">
        <v>101</v>
      </c>
      <c r="C21" s="33" t="str">
        <f>"160"</f>
        <v>160</v>
      </c>
      <c r="D21" s="33">
        <v>7.01</v>
      </c>
      <c r="E21" s="33">
        <v>0</v>
      </c>
      <c r="F21" s="33">
        <v>10.84</v>
      </c>
      <c r="G21" s="33">
        <v>1.84</v>
      </c>
      <c r="H21" s="33">
        <v>36.770000000000003</v>
      </c>
      <c r="I21" s="33">
        <v>182.30789279999999</v>
      </c>
      <c r="J21" s="34">
        <v>0.34</v>
      </c>
      <c r="K21" s="34">
        <v>0</v>
      </c>
      <c r="L21" s="34">
        <v>0</v>
      </c>
      <c r="M21" s="34">
        <v>0</v>
      </c>
      <c r="N21" s="34">
        <v>0.78</v>
      </c>
      <c r="O21" s="34">
        <v>29.89</v>
      </c>
      <c r="P21" s="34">
        <v>6.1</v>
      </c>
      <c r="Q21" s="34">
        <v>0</v>
      </c>
      <c r="R21" s="34">
        <v>0</v>
      </c>
      <c r="S21" s="34">
        <v>0</v>
      </c>
      <c r="T21" s="34">
        <v>1.76</v>
      </c>
      <c r="U21" s="34">
        <v>308.27</v>
      </c>
      <c r="V21" s="34">
        <v>213.75</v>
      </c>
      <c r="W21" s="34">
        <v>13.87</v>
      </c>
      <c r="X21" s="34">
        <v>108.09</v>
      </c>
      <c r="Y21" s="34">
        <v>157.97</v>
      </c>
      <c r="Z21" s="34">
        <v>3.71</v>
      </c>
      <c r="AA21" s="34">
        <v>0</v>
      </c>
      <c r="AB21" s="34">
        <v>5.1100000000000003</v>
      </c>
      <c r="AC21" s="34">
        <v>1.1399999999999999</v>
      </c>
      <c r="AD21" s="34">
        <v>0.45</v>
      </c>
      <c r="AE21" s="34">
        <v>0.21</v>
      </c>
      <c r="AF21" s="34">
        <v>0.1</v>
      </c>
      <c r="AG21" s="34">
        <v>2.0299999999999998</v>
      </c>
      <c r="AH21" s="34">
        <v>4.09</v>
      </c>
      <c r="AI21" s="34">
        <v>0</v>
      </c>
      <c r="AJ21" s="34">
        <v>0</v>
      </c>
      <c r="AK21" s="34">
        <v>328.42</v>
      </c>
      <c r="AL21" s="34">
        <v>256.05</v>
      </c>
      <c r="AM21" s="34">
        <v>414.7</v>
      </c>
      <c r="AN21" s="34">
        <v>295.02</v>
      </c>
      <c r="AO21" s="34">
        <v>178.12</v>
      </c>
      <c r="AP21" s="34">
        <v>222.66</v>
      </c>
      <c r="AQ21" s="34">
        <v>100.2</v>
      </c>
      <c r="AR21" s="34">
        <v>329.53</v>
      </c>
      <c r="AS21" s="34">
        <v>322.85000000000002</v>
      </c>
      <c r="AT21" s="34">
        <v>623.44000000000005</v>
      </c>
      <c r="AU21" s="34">
        <v>613.41999999999996</v>
      </c>
      <c r="AV21" s="34">
        <v>166.99</v>
      </c>
      <c r="AW21" s="34">
        <v>400.78</v>
      </c>
      <c r="AX21" s="34">
        <v>1258.01</v>
      </c>
      <c r="AY21" s="34">
        <v>0</v>
      </c>
      <c r="AZ21" s="34">
        <v>278.32</v>
      </c>
      <c r="BA21" s="34">
        <v>337.32</v>
      </c>
      <c r="BB21" s="34">
        <v>239.36</v>
      </c>
      <c r="BC21" s="34">
        <v>183.69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0.01</v>
      </c>
      <c r="BJ21" s="34">
        <v>0</v>
      </c>
      <c r="BK21" s="34">
        <v>0.3</v>
      </c>
      <c r="BL21" s="34">
        <v>0</v>
      </c>
      <c r="BM21" s="34">
        <v>0.02</v>
      </c>
      <c r="BN21" s="34">
        <v>0.01</v>
      </c>
      <c r="BO21" s="34">
        <v>0</v>
      </c>
      <c r="BP21" s="34">
        <v>0</v>
      </c>
      <c r="BQ21" s="34">
        <v>0</v>
      </c>
      <c r="BR21" s="34">
        <v>0.01</v>
      </c>
      <c r="BS21" s="34">
        <v>0.6</v>
      </c>
      <c r="BT21" s="34">
        <v>0.01</v>
      </c>
      <c r="BU21" s="34">
        <v>0</v>
      </c>
      <c r="BV21" s="34">
        <v>0.57999999999999996</v>
      </c>
      <c r="BW21" s="34">
        <v>0.06</v>
      </c>
      <c r="BX21" s="34">
        <v>0</v>
      </c>
      <c r="BY21" s="34">
        <v>0</v>
      </c>
      <c r="BZ21" s="34">
        <v>0</v>
      </c>
      <c r="CA21" s="34">
        <v>0</v>
      </c>
      <c r="CB21" s="34">
        <v>93.55</v>
      </c>
      <c r="CC21" s="33">
        <v>3.77</v>
      </c>
      <c r="CE21" s="31">
        <v>0.85</v>
      </c>
      <c r="CG21" s="31">
        <v>40.03</v>
      </c>
      <c r="CH21" s="31">
        <v>22.03</v>
      </c>
      <c r="CI21" s="31">
        <v>31.03</v>
      </c>
      <c r="CJ21" s="31">
        <v>2502.39</v>
      </c>
      <c r="CK21" s="31">
        <v>1232.1600000000001</v>
      </c>
      <c r="CL21" s="31">
        <v>1867.28</v>
      </c>
      <c r="CM21" s="31">
        <v>36.590000000000003</v>
      </c>
      <c r="CN21" s="31">
        <v>24.34</v>
      </c>
      <c r="CO21" s="31">
        <v>30.46</v>
      </c>
      <c r="CP21" s="31">
        <v>0</v>
      </c>
      <c r="CQ21" s="31">
        <v>0.8</v>
      </c>
      <c r="CR21" s="31">
        <v>2.2799999999999998</v>
      </c>
    </row>
    <row r="22" spans="1:96" s="31" customFormat="1" ht="24">
      <c r="A22" s="31" t="str">
        <f>"16/8"</f>
        <v>16/8</v>
      </c>
      <c r="B22" s="32" t="s">
        <v>102</v>
      </c>
      <c r="C22" s="33" t="str">
        <f>"100"</f>
        <v>100</v>
      </c>
      <c r="D22" s="33">
        <v>15</v>
      </c>
      <c r="E22" s="33">
        <v>13.25</v>
      </c>
      <c r="F22" s="33">
        <v>12.92</v>
      </c>
      <c r="G22" s="33">
        <v>3.92</v>
      </c>
      <c r="H22" s="33">
        <v>10.72</v>
      </c>
      <c r="I22" s="33">
        <v>218.904</v>
      </c>
      <c r="J22" s="34">
        <v>5.97</v>
      </c>
      <c r="K22" s="34">
        <v>3.25</v>
      </c>
      <c r="L22" s="34">
        <v>0</v>
      </c>
      <c r="M22" s="34">
        <v>0</v>
      </c>
      <c r="N22" s="34">
        <v>1.1000000000000001</v>
      </c>
      <c r="O22" s="34">
        <v>9.09</v>
      </c>
      <c r="P22" s="34">
        <v>0.53</v>
      </c>
      <c r="Q22" s="34">
        <v>0</v>
      </c>
      <c r="R22" s="34">
        <v>0</v>
      </c>
      <c r="S22" s="34">
        <v>0.06</v>
      </c>
      <c r="T22" s="34">
        <v>1.65</v>
      </c>
      <c r="U22" s="34">
        <v>228.99</v>
      </c>
      <c r="V22" s="34">
        <v>230.81</v>
      </c>
      <c r="W22" s="34">
        <v>11.92</v>
      </c>
      <c r="X22" s="34">
        <v>18.32</v>
      </c>
      <c r="Y22" s="34">
        <v>130.44999999999999</v>
      </c>
      <c r="Z22" s="34">
        <v>2.17</v>
      </c>
      <c r="AA22" s="34">
        <v>0</v>
      </c>
      <c r="AB22" s="34">
        <v>0</v>
      </c>
      <c r="AC22" s="34">
        <v>0</v>
      </c>
      <c r="AD22" s="34">
        <v>2.62</v>
      </c>
      <c r="AE22" s="34">
        <v>0.06</v>
      </c>
      <c r="AF22" s="34">
        <v>0.11</v>
      </c>
      <c r="AG22" s="34">
        <v>3.29</v>
      </c>
      <c r="AH22" s="34">
        <v>6.42</v>
      </c>
      <c r="AI22" s="34">
        <v>0.2</v>
      </c>
      <c r="AJ22" s="34">
        <v>0</v>
      </c>
      <c r="AK22" s="34">
        <v>789.74</v>
      </c>
      <c r="AL22" s="34">
        <v>611.61</v>
      </c>
      <c r="AM22" s="34">
        <v>1136.44</v>
      </c>
      <c r="AN22" s="34">
        <v>1159.81</v>
      </c>
      <c r="AO22" s="34">
        <v>333.45</v>
      </c>
      <c r="AP22" s="34">
        <v>604.91999999999996</v>
      </c>
      <c r="AQ22" s="34">
        <v>162.02000000000001</v>
      </c>
      <c r="AR22" s="34">
        <v>625.72</v>
      </c>
      <c r="AS22" s="34">
        <v>810.54</v>
      </c>
      <c r="AT22" s="34">
        <v>794.45</v>
      </c>
      <c r="AU22" s="34">
        <v>1304.17</v>
      </c>
      <c r="AV22" s="34">
        <v>528.12</v>
      </c>
      <c r="AW22" s="34">
        <v>706.95</v>
      </c>
      <c r="AX22" s="34">
        <v>2518.42</v>
      </c>
      <c r="AY22" s="34">
        <v>206.63</v>
      </c>
      <c r="AZ22" s="34">
        <v>595.23</v>
      </c>
      <c r="BA22" s="34">
        <v>602.35</v>
      </c>
      <c r="BB22" s="34">
        <v>499.75</v>
      </c>
      <c r="BC22" s="34">
        <v>209.05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0.25</v>
      </c>
      <c r="BL22" s="34">
        <v>0</v>
      </c>
      <c r="BM22" s="34">
        <v>0.16</v>
      </c>
      <c r="BN22" s="34">
        <v>0.01</v>
      </c>
      <c r="BO22" s="34">
        <v>0.03</v>
      </c>
      <c r="BP22" s="34">
        <v>0</v>
      </c>
      <c r="BQ22" s="34">
        <v>0</v>
      </c>
      <c r="BR22" s="34">
        <v>0</v>
      </c>
      <c r="BS22" s="34">
        <v>0.9</v>
      </c>
      <c r="BT22" s="34">
        <v>0</v>
      </c>
      <c r="BU22" s="34">
        <v>0</v>
      </c>
      <c r="BV22" s="34">
        <v>2.2599999999999998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85.95</v>
      </c>
      <c r="CC22" s="33">
        <v>62.06</v>
      </c>
      <c r="CE22" s="31">
        <v>0</v>
      </c>
      <c r="CG22" s="31">
        <v>24.01</v>
      </c>
      <c r="CH22" s="31">
        <v>12.44</v>
      </c>
      <c r="CI22" s="31">
        <v>18.23</v>
      </c>
      <c r="CJ22" s="31">
        <v>482.14</v>
      </c>
      <c r="CK22" s="31">
        <v>173.47</v>
      </c>
      <c r="CL22" s="31">
        <v>327.81</v>
      </c>
      <c r="CM22" s="31">
        <v>10.29</v>
      </c>
      <c r="CN22" s="31">
        <v>6.98</v>
      </c>
      <c r="CO22" s="31">
        <v>8.64</v>
      </c>
      <c r="CP22" s="31">
        <v>0</v>
      </c>
      <c r="CQ22" s="31">
        <v>0.5</v>
      </c>
      <c r="CR22" s="31">
        <v>37.86</v>
      </c>
    </row>
    <row r="23" spans="1:96" s="31" customFormat="1">
      <c r="A23" s="31" t="str">
        <f>"601"</f>
        <v>601</v>
      </c>
      <c r="B23" s="32" t="s">
        <v>103</v>
      </c>
      <c r="C23" s="33" t="str">
        <f>"30"</f>
        <v>30</v>
      </c>
      <c r="D23" s="33">
        <v>0.43</v>
      </c>
      <c r="E23" s="33">
        <v>0</v>
      </c>
      <c r="F23" s="33">
        <v>0.89</v>
      </c>
      <c r="G23" s="33">
        <v>0.03</v>
      </c>
      <c r="H23" s="33">
        <v>1.74</v>
      </c>
      <c r="I23" s="33">
        <v>16.849643977499998</v>
      </c>
      <c r="J23" s="34">
        <v>0.68</v>
      </c>
      <c r="K23" s="34">
        <v>0</v>
      </c>
      <c r="L23" s="34">
        <v>0</v>
      </c>
      <c r="M23" s="34">
        <v>0</v>
      </c>
      <c r="N23" s="34">
        <v>0.39</v>
      </c>
      <c r="O23" s="34">
        <v>1.27</v>
      </c>
      <c r="P23" s="34">
        <v>7.0000000000000007E-2</v>
      </c>
      <c r="Q23" s="34">
        <v>0</v>
      </c>
      <c r="R23" s="34">
        <v>0</v>
      </c>
      <c r="S23" s="34">
        <v>0.08</v>
      </c>
      <c r="T23" s="34">
        <v>0.56999999999999995</v>
      </c>
      <c r="U23" s="34">
        <v>196.75</v>
      </c>
      <c r="V23" s="34">
        <v>15.83</v>
      </c>
      <c r="W23" s="34">
        <v>7.2</v>
      </c>
      <c r="X23" s="34">
        <v>1.27</v>
      </c>
      <c r="Y23" s="34">
        <v>5.79</v>
      </c>
      <c r="Z23" s="34">
        <v>0.06</v>
      </c>
      <c r="AA23" s="34">
        <v>2.7</v>
      </c>
      <c r="AB23" s="34">
        <v>14.88</v>
      </c>
      <c r="AC23" s="34">
        <v>10.73</v>
      </c>
      <c r="AD23" s="34">
        <v>7.0000000000000007E-2</v>
      </c>
      <c r="AE23" s="34">
        <v>0</v>
      </c>
      <c r="AF23" s="34">
        <v>0.01</v>
      </c>
      <c r="AG23" s="34">
        <v>0.04</v>
      </c>
      <c r="AH23" s="34">
        <v>0.14000000000000001</v>
      </c>
      <c r="AI23" s="34">
        <v>0.17</v>
      </c>
      <c r="AJ23" s="34">
        <v>0</v>
      </c>
      <c r="AK23" s="34">
        <v>9.36</v>
      </c>
      <c r="AL23" s="34">
        <v>8.5500000000000007</v>
      </c>
      <c r="AM23" s="34">
        <v>16.02</v>
      </c>
      <c r="AN23" s="34">
        <v>4.97</v>
      </c>
      <c r="AO23" s="34">
        <v>3.04</v>
      </c>
      <c r="AP23" s="34">
        <v>6.18</v>
      </c>
      <c r="AQ23" s="34">
        <v>1.99</v>
      </c>
      <c r="AR23" s="34">
        <v>9.94</v>
      </c>
      <c r="AS23" s="34">
        <v>6.56</v>
      </c>
      <c r="AT23" s="34">
        <v>7.95</v>
      </c>
      <c r="AU23" s="34">
        <v>6.76</v>
      </c>
      <c r="AV23" s="34">
        <v>3.98</v>
      </c>
      <c r="AW23" s="34">
        <v>6.96</v>
      </c>
      <c r="AX23" s="34">
        <v>61.23</v>
      </c>
      <c r="AY23" s="34">
        <v>0</v>
      </c>
      <c r="AZ23" s="34">
        <v>19.28</v>
      </c>
      <c r="BA23" s="34">
        <v>9.94</v>
      </c>
      <c r="BB23" s="34">
        <v>4.97</v>
      </c>
      <c r="BC23" s="34">
        <v>3.98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0.01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29.26</v>
      </c>
      <c r="CC23" s="33">
        <v>3.44</v>
      </c>
      <c r="CE23" s="31">
        <v>5.18</v>
      </c>
      <c r="CG23" s="31">
        <v>31.29</v>
      </c>
      <c r="CH23" s="31">
        <v>16.29</v>
      </c>
      <c r="CI23" s="31">
        <v>23.79</v>
      </c>
      <c r="CJ23" s="31">
        <v>142.41</v>
      </c>
      <c r="CK23" s="31">
        <v>58.71</v>
      </c>
      <c r="CL23" s="31">
        <v>100.56</v>
      </c>
      <c r="CM23" s="31">
        <v>7.93</v>
      </c>
      <c r="CN23" s="31">
        <v>4.7300000000000004</v>
      </c>
      <c r="CO23" s="31">
        <v>6.37</v>
      </c>
      <c r="CP23" s="31">
        <v>0</v>
      </c>
      <c r="CQ23" s="31">
        <v>0.5</v>
      </c>
      <c r="CR23" s="31">
        <v>2.09</v>
      </c>
    </row>
    <row r="24" spans="1:96" s="31" customFormat="1">
      <c r="A24" s="31" t="str">
        <f>"2"</f>
        <v>2</v>
      </c>
      <c r="B24" s="32" t="s">
        <v>95</v>
      </c>
      <c r="C24" s="33" t="str">
        <f>"38,8"</f>
        <v>38,8</v>
      </c>
      <c r="D24" s="33">
        <v>2.57</v>
      </c>
      <c r="E24" s="33">
        <v>0</v>
      </c>
      <c r="F24" s="33">
        <v>0.25</v>
      </c>
      <c r="G24" s="33">
        <v>0.25</v>
      </c>
      <c r="H24" s="33">
        <v>18.2</v>
      </c>
      <c r="I24" s="33">
        <v>86.873587999999984</v>
      </c>
      <c r="J24" s="34">
        <v>0</v>
      </c>
      <c r="K24" s="34">
        <v>0</v>
      </c>
      <c r="L24" s="34">
        <v>0</v>
      </c>
      <c r="M24" s="34">
        <v>0</v>
      </c>
      <c r="N24" s="34">
        <v>0.43</v>
      </c>
      <c r="O24" s="34">
        <v>17.690000000000001</v>
      </c>
      <c r="P24" s="34">
        <v>0.08</v>
      </c>
      <c r="Q24" s="34">
        <v>0</v>
      </c>
      <c r="R24" s="34">
        <v>0</v>
      </c>
      <c r="S24" s="34">
        <v>0</v>
      </c>
      <c r="T24" s="34">
        <v>0.7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123.88</v>
      </c>
      <c r="AL24" s="34">
        <v>128.94999999999999</v>
      </c>
      <c r="AM24" s="34">
        <v>197.47</v>
      </c>
      <c r="AN24" s="34">
        <v>65.489999999999995</v>
      </c>
      <c r="AO24" s="34">
        <v>38.82</v>
      </c>
      <c r="AP24" s="34">
        <v>77.64</v>
      </c>
      <c r="AQ24" s="34">
        <v>29.37</v>
      </c>
      <c r="AR24" s="34">
        <v>140.41999999999999</v>
      </c>
      <c r="AS24" s="34">
        <v>87.09</v>
      </c>
      <c r="AT24" s="34">
        <v>121.52</v>
      </c>
      <c r="AU24" s="34">
        <v>100.26</v>
      </c>
      <c r="AV24" s="34">
        <v>52.66</v>
      </c>
      <c r="AW24" s="34">
        <v>93.17</v>
      </c>
      <c r="AX24" s="34">
        <v>779.09</v>
      </c>
      <c r="AY24" s="34">
        <v>0</v>
      </c>
      <c r="AZ24" s="34">
        <v>253.85</v>
      </c>
      <c r="BA24" s="34">
        <v>110.38</v>
      </c>
      <c r="BB24" s="34">
        <v>73.25</v>
      </c>
      <c r="BC24" s="34">
        <v>58.06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0.03</v>
      </c>
      <c r="BL24" s="34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34">
        <v>0.03</v>
      </c>
      <c r="BT24" s="34">
        <v>0</v>
      </c>
      <c r="BU24" s="34">
        <v>0</v>
      </c>
      <c r="BV24" s="34">
        <v>0.11</v>
      </c>
      <c r="BW24" s="34">
        <v>0.01</v>
      </c>
      <c r="BX24" s="34">
        <v>0</v>
      </c>
      <c r="BY24" s="34">
        <v>0</v>
      </c>
      <c r="BZ24" s="34">
        <v>0</v>
      </c>
      <c r="CA24" s="34">
        <v>0</v>
      </c>
      <c r="CB24" s="34">
        <v>15.17</v>
      </c>
      <c r="CC24" s="33">
        <v>2.79</v>
      </c>
      <c r="CE24" s="31">
        <v>0</v>
      </c>
      <c r="CG24" s="31">
        <v>0</v>
      </c>
      <c r="CH24" s="31">
        <v>0</v>
      </c>
      <c r="CI24" s="31">
        <v>0</v>
      </c>
      <c r="CJ24" s="31">
        <v>802.15</v>
      </c>
      <c r="CK24" s="31">
        <v>309.04000000000002</v>
      </c>
      <c r="CL24" s="31">
        <v>555.6</v>
      </c>
      <c r="CM24" s="31">
        <v>6.42</v>
      </c>
      <c r="CN24" s="31">
        <v>6.42</v>
      </c>
      <c r="CO24" s="31">
        <v>6.42</v>
      </c>
      <c r="CP24" s="31">
        <v>0</v>
      </c>
      <c r="CQ24" s="31">
        <v>0</v>
      </c>
      <c r="CR24" s="31">
        <v>2.33</v>
      </c>
    </row>
    <row r="25" spans="1:96" s="31" customFormat="1">
      <c r="A25" s="31" t="str">
        <f>"3"</f>
        <v>3</v>
      </c>
      <c r="B25" s="32" t="s">
        <v>104</v>
      </c>
      <c r="C25" s="33" t="str">
        <f>"20"</f>
        <v>20</v>
      </c>
      <c r="D25" s="33">
        <v>1.32</v>
      </c>
      <c r="E25" s="33">
        <v>0</v>
      </c>
      <c r="F25" s="33">
        <v>0.24</v>
      </c>
      <c r="G25" s="33">
        <v>0.24</v>
      </c>
      <c r="H25" s="33">
        <v>8.34</v>
      </c>
      <c r="I25" s="33">
        <v>38.676000000000002</v>
      </c>
      <c r="J25" s="34">
        <v>0.04</v>
      </c>
      <c r="K25" s="34">
        <v>0</v>
      </c>
      <c r="L25" s="34">
        <v>0</v>
      </c>
      <c r="M25" s="34">
        <v>0</v>
      </c>
      <c r="N25" s="34">
        <v>0.24</v>
      </c>
      <c r="O25" s="34">
        <v>6.44</v>
      </c>
      <c r="P25" s="34">
        <v>1.66</v>
      </c>
      <c r="Q25" s="34">
        <v>0</v>
      </c>
      <c r="R25" s="34">
        <v>0</v>
      </c>
      <c r="S25" s="34">
        <v>0.2</v>
      </c>
      <c r="T25" s="34">
        <v>0.5</v>
      </c>
      <c r="U25" s="34">
        <v>122</v>
      </c>
      <c r="V25" s="34">
        <v>49</v>
      </c>
      <c r="W25" s="34">
        <v>7</v>
      </c>
      <c r="X25" s="34">
        <v>9.4</v>
      </c>
      <c r="Y25" s="34">
        <v>31.6</v>
      </c>
      <c r="Z25" s="34">
        <v>0.78</v>
      </c>
      <c r="AA25" s="34">
        <v>0</v>
      </c>
      <c r="AB25" s="34">
        <v>1</v>
      </c>
      <c r="AC25" s="34">
        <v>0.2</v>
      </c>
      <c r="AD25" s="34">
        <v>0.28000000000000003</v>
      </c>
      <c r="AE25" s="34">
        <v>0.04</v>
      </c>
      <c r="AF25" s="34">
        <v>0.02</v>
      </c>
      <c r="AG25" s="34">
        <v>0.14000000000000001</v>
      </c>
      <c r="AH25" s="34">
        <v>0.4</v>
      </c>
      <c r="AI25" s="34">
        <v>0</v>
      </c>
      <c r="AJ25" s="34">
        <v>0</v>
      </c>
      <c r="AK25" s="34">
        <v>0</v>
      </c>
      <c r="AL25" s="34">
        <v>0</v>
      </c>
      <c r="AM25" s="34">
        <v>85.4</v>
      </c>
      <c r="AN25" s="34">
        <v>44.6</v>
      </c>
      <c r="AO25" s="34">
        <v>18.600000000000001</v>
      </c>
      <c r="AP25" s="34">
        <v>39.6</v>
      </c>
      <c r="AQ25" s="34">
        <v>16</v>
      </c>
      <c r="AR25" s="34">
        <v>74.2</v>
      </c>
      <c r="AS25" s="34">
        <v>59.4</v>
      </c>
      <c r="AT25" s="34">
        <v>58.2</v>
      </c>
      <c r="AU25" s="34">
        <v>92.8</v>
      </c>
      <c r="AV25" s="34">
        <v>24.8</v>
      </c>
      <c r="AW25" s="34">
        <v>62</v>
      </c>
      <c r="AX25" s="34">
        <v>305.8</v>
      </c>
      <c r="AY25" s="34">
        <v>0</v>
      </c>
      <c r="AZ25" s="34">
        <v>105.2</v>
      </c>
      <c r="BA25" s="34">
        <v>58.2</v>
      </c>
      <c r="BB25" s="34">
        <v>36</v>
      </c>
      <c r="BC25" s="34">
        <v>26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0.03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34">
        <v>0.02</v>
      </c>
      <c r="BT25" s="34">
        <v>0</v>
      </c>
      <c r="BU25" s="34">
        <v>0</v>
      </c>
      <c r="BV25" s="34">
        <v>0.1</v>
      </c>
      <c r="BW25" s="34">
        <v>0.02</v>
      </c>
      <c r="BX25" s="34">
        <v>0</v>
      </c>
      <c r="BY25" s="34">
        <v>0</v>
      </c>
      <c r="BZ25" s="34">
        <v>0</v>
      </c>
      <c r="CA25" s="34">
        <v>0</v>
      </c>
      <c r="CB25" s="34">
        <v>9.4</v>
      </c>
      <c r="CC25" s="33">
        <v>1.48</v>
      </c>
      <c r="CE25" s="31">
        <v>0.17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1.23</v>
      </c>
    </row>
    <row r="26" spans="1:96" s="31" customFormat="1">
      <c r="A26" s="31" t="str">
        <f>"5"</f>
        <v>5</v>
      </c>
      <c r="B26" s="32" t="s">
        <v>105</v>
      </c>
      <c r="C26" s="33" t="str">
        <f>"200"</f>
        <v>200</v>
      </c>
      <c r="D26" s="33">
        <v>1</v>
      </c>
      <c r="E26" s="33">
        <v>0</v>
      </c>
      <c r="F26" s="33">
        <v>0.2</v>
      </c>
      <c r="G26" s="33">
        <v>0</v>
      </c>
      <c r="H26" s="33">
        <v>20.6</v>
      </c>
      <c r="I26" s="33">
        <v>86.47999999999999</v>
      </c>
      <c r="J26" s="34">
        <v>0</v>
      </c>
      <c r="K26" s="34">
        <v>0</v>
      </c>
      <c r="L26" s="34">
        <v>0</v>
      </c>
      <c r="M26" s="34">
        <v>0</v>
      </c>
      <c r="N26" s="34">
        <v>19.8</v>
      </c>
      <c r="O26" s="34">
        <v>0.4</v>
      </c>
      <c r="P26" s="34">
        <v>0.4</v>
      </c>
      <c r="Q26" s="34">
        <v>0</v>
      </c>
      <c r="R26" s="34">
        <v>0</v>
      </c>
      <c r="S26" s="34">
        <v>1</v>
      </c>
      <c r="T26" s="34">
        <v>0.6</v>
      </c>
      <c r="U26" s="34">
        <v>12</v>
      </c>
      <c r="V26" s="34">
        <v>240</v>
      </c>
      <c r="W26" s="34">
        <v>14</v>
      </c>
      <c r="X26" s="34">
        <v>8</v>
      </c>
      <c r="Y26" s="34">
        <v>14</v>
      </c>
      <c r="Z26" s="34">
        <v>2.8</v>
      </c>
      <c r="AA26" s="34">
        <v>0</v>
      </c>
      <c r="AB26" s="34">
        <v>0</v>
      </c>
      <c r="AC26" s="34">
        <v>0</v>
      </c>
      <c r="AD26" s="34">
        <v>0.2</v>
      </c>
      <c r="AE26" s="34">
        <v>0.02</v>
      </c>
      <c r="AF26" s="34">
        <v>0.02</v>
      </c>
      <c r="AG26" s="34">
        <v>0.2</v>
      </c>
      <c r="AH26" s="34">
        <v>0.4</v>
      </c>
      <c r="AI26" s="34">
        <v>4</v>
      </c>
      <c r="AJ26" s="34">
        <v>0.4</v>
      </c>
      <c r="AK26" s="34">
        <v>16</v>
      </c>
      <c r="AL26" s="34">
        <v>20</v>
      </c>
      <c r="AM26" s="34">
        <v>28</v>
      </c>
      <c r="AN26" s="34">
        <v>28</v>
      </c>
      <c r="AO26" s="34">
        <v>4</v>
      </c>
      <c r="AP26" s="34">
        <v>16</v>
      </c>
      <c r="AQ26" s="34">
        <v>4</v>
      </c>
      <c r="AR26" s="34">
        <v>14</v>
      </c>
      <c r="AS26" s="34">
        <v>26</v>
      </c>
      <c r="AT26" s="34">
        <v>16</v>
      </c>
      <c r="AU26" s="34">
        <v>116</v>
      </c>
      <c r="AV26" s="34">
        <v>10</v>
      </c>
      <c r="AW26" s="34">
        <v>22</v>
      </c>
      <c r="AX26" s="34">
        <v>64</v>
      </c>
      <c r="AY26" s="34">
        <v>0</v>
      </c>
      <c r="AZ26" s="34">
        <v>20</v>
      </c>
      <c r="BA26" s="34">
        <v>24</v>
      </c>
      <c r="BB26" s="34">
        <v>10</v>
      </c>
      <c r="BC26" s="34">
        <v>8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34">
        <v>0</v>
      </c>
      <c r="BT26" s="3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176.2</v>
      </c>
      <c r="CC26" s="33">
        <v>9.84</v>
      </c>
      <c r="CE26" s="31">
        <v>0</v>
      </c>
      <c r="CG26" s="31">
        <v>4</v>
      </c>
      <c r="CH26" s="31">
        <v>4</v>
      </c>
      <c r="CI26" s="31">
        <v>4</v>
      </c>
      <c r="CJ26" s="31">
        <v>400</v>
      </c>
      <c r="CK26" s="31">
        <v>182</v>
      </c>
      <c r="CL26" s="31">
        <v>291</v>
      </c>
      <c r="CM26" s="31">
        <v>0.6</v>
      </c>
      <c r="CN26" s="31">
        <v>0.6</v>
      </c>
      <c r="CO26" s="31">
        <v>0.6</v>
      </c>
      <c r="CP26" s="31">
        <v>0</v>
      </c>
      <c r="CQ26" s="31">
        <v>0</v>
      </c>
      <c r="CR26" s="31">
        <v>8.1999999999999993</v>
      </c>
    </row>
    <row r="27" spans="1:96" s="28" customFormat="1">
      <c r="A27" s="28" t="str">
        <f>"13"</f>
        <v>13</v>
      </c>
      <c r="B27" s="29" t="s">
        <v>106</v>
      </c>
      <c r="C27" s="30" t="str">
        <f>"150"</f>
        <v>150</v>
      </c>
      <c r="D27" s="30">
        <v>0.6</v>
      </c>
      <c r="E27" s="30">
        <v>0</v>
      </c>
      <c r="F27" s="30">
        <v>0.6</v>
      </c>
      <c r="G27" s="30">
        <v>0.6</v>
      </c>
      <c r="H27" s="30">
        <v>17.399999999999999</v>
      </c>
      <c r="I27" s="30">
        <v>73.02</v>
      </c>
      <c r="J27" s="18">
        <v>0.15</v>
      </c>
      <c r="K27" s="18">
        <v>0</v>
      </c>
      <c r="L27" s="18">
        <v>0</v>
      </c>
      <c r="M27" s="18">
        <v>0</v>
      </c>
      <c r="N27" s="18">
        <v>13.5</v>
      </c>
      <c r="O27" s="18">
        <v>1.2</v>
      </c>
      <c r="P27" s="18">
        <v>2.7</v>
      </c>
      <c r="Q27" s="18">
        <v>0</v>
      </c>
      <c r="R27" s="18">
        <v>0</v>
      </c>
      <c r="S27" s="18">
        <v>1.2</v>
      </c>
      <c r="T27" s="18">
        <v>0.75</v>
      </c>
      <c r="U27" s="18">
        <v>39</v>
      </c>
      <c r="V27" s="18">
        <v>417</v>
      </c>
      <c r="W27" s="18">
        <v>24</v>
      </c>
      <c r="X27" s="18">
        <v>13.5</v>
      </c>
      <c r="Y27" s="18">
        <v>16.5</v>
      </c>
      <c r="Z27" s="18">
        <v>3.3</v>
      </c>
      <c r="AA27" s="18">
        <v>0</v>
      </c>
      <c r="AB27" s="18">
        <v>45</v>
      </c>
      <c r="AC27" s="18">
        <v>7.5</v>
      </c>
      <c r="AD27" s="18">
        <v>0.3</v>
      </c>
      <c r="AE27" s="18">
        <v>0.05</v>
      </c>
      <c r="AF27" s="18">
        <v>0.03</v>
      </c>
      <c r="AG27" s="18">
        <v>0.45</v>
      </c>
      <c r="AH27" s="18">
        <v>0.6</v>
      </c>
      <c r="AI27" s="18">
        <v>15</v>
      </c>
      <c r="AJ27" s="18">
        <v>0</v>
      </c>
      <c r="AK27" s="18">
        <v>18</v>
      </c>
      <c r="AL27" s="18">
        <v>19.5</v>
      </c>
      <c r="AM27" s="18">
        <v>28.5</v>
      </c>
      <c r="AN27" s="18">
        <v>27</v>
      </c>
      <c r="AO27" s="18">
        <v>4.5</v>
      </c>
      <c r="AP27" s="18">
        <v>16.5</v>
      </c>
      <c r="AQ27" s="18">
        <v>4.5</v>
      </c>
      <c r="AR27" s="18">
        <v>13.5</v>
      </c>
      <c r="AS27" s="18">
        <v>25.5</v>
      </c>
      <c r="AT27" s="18">
        <v>15</v>
      </c>
      <c r="AU27" s="18">
        <v>117</v>
      </c>
      <c r="AV27" s="18">
        <v>10.5</v>
      </c>
      <c r="AW27" s="18">
        <v>21</v>
      </c>
      <c r="AX27" s="18">
        <v>63</v>
      </c>
      <c r="AY27" s="18">
        <v>0</v>
      </c>
      <c r="AZ27" s="18">
        <v>19.5</v>
      </c>
      <c r="BA27" s="18">
        <v>24</v>
      </c>
      <c r="BB27" s="18">
        <v>9</v>
      </c>
      <c r="BC27" s="18">
        <v>7.5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129.44999999999999</v>
      </c>
      <c r="CC27" s="30">
        <v>27</v>
      </c>
      <c r="CE27" s="28">
        <v>7.5</v>
      </c>
      <c r="CG27" s="28">
        <v>3</v>
      </c>
      <c r="CH27" s="28">
        <v>3</v>
      </c>
      <c r="CI27" s="28">
        <v>3</v>
      </c>
      <c r="CJ27" s="28">
        <v>225</v>
      </c>
      <c r="CK27" s="28">
        <v>225</v>
      </c>
      <c r="CL27" s="28">
        <v>225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22.5</v>
      </c>
    </row>
    <row r="28" spans="1:96" s="38" customFormat="1" ht="11.4">
      <c r="B28" s="35" t="s">
        <v>107</v>
      </c>
      <c r="C28" s="36"/>
      <c r="D28" s="36">
        <v>31.04</v>
      </c>
      <c r="E28" s="36">
        <v>13.25</v>
      </c>
      <c r="F28" s="36">
        <v>28.97</v>
      </c>
      <c r="G28" s="36">
        <v>8.9</v>
      </c>
      <c r="H28" s="36">
        <v>135.62</v>
      </c>
      <c r="I28" s="36">
        <v>817.93</v>
      </c>
      <c r="J28" s="37">
        <v>7.46</v>
      </c>
      <c r="K28" s="37">
        <v>4.29</v>
      </c>
      <c r="L28" s="37">
        <v>0</v>
      </c>
      <c r="M28" s="37">
        <v>0</v>
      </c>
      <c r="N28" s="37">
        <v>40.35</v>
      </c>
      <c r="O28" s="37">
        <v>81.38</v>
      </c>
      <c r="P28" s="37">
        <v>13.89</v>
      </c>
      <c r="Q28" s="37">
        <v>0</v>
      </c>
      <c r="R28" s="37">
        <v>0</v>
      </c>
      <c r="S28" s="37">
        <v>2.76</v>
      </c>
      <c r="T28" s="37">
        <v>8.69</v>
      </c>
      <c r="U28" s="37">
        <v>1291.5</v>
      </c>
      <c r="V28" s="37">
        <v>1612.3</v>
      </c>
      <c r="W28" s="37">
        <v>107.87</v>
      </c>
      <c r="X28" s="37">
        <v>185.28</v>
      </c>
      <c r="Y28" s="37">
        <v>431.02</v>
      </c>
      <c r="Z28" s="37">
        <v>14.01</v>
      </c>
      <c r="AA28" s="37">
        <v>2.7</v>
      </c>
      <c r="AB28" s="37">
        <v>1141.45</v>
      </c>
      <c r="AC28" s="37">
        <v>218.1</v>
      </c>
      <c r="AD28" s="37">
        <v>4.9800000000000004</v>
      </c>
      <c r="AE28" s="37">
        <v>0.47</v>
      </c>
      <c r="AF28" s="37">
        <v>0.35</v>
      </c>
      <c r="AG28" s="37">
        <v>7.08</v>
      </c>
      <c r="AH28" s="37">
        <v>13.74</v>
      </c>
      <c r="AI28" s="37">
        <v>30.2</v>
      </c>
      <c r="AJ28" s="37">
        <v>0.4</v>
      </c>
      <c r="AK28" s="37">
        <v>1370.89</v>
      </c>
      <c r="AL28" s="37">
        <v>1130.05</v>
      </c>
      <c r="AM28" s="37">
        <v>2046.34</v>
      </c>
      <c r="AN28" s="37">
        <v>1702.94</v>
      </c>
      <c r="AO28" s="37">
        <v>607.59</v>
      </c>
      <c r="AP28" s="37">
        <v>1054.6500000000001</v>
      </c>
      <c r="AQ28" s="37">
        <v>343.83</v>
      </c>
      <c r="AR28" s="37">
        <v>1299.1500000000001</v>
      </c>
      <c r="AS28" s="37">
        <v>1425.17</v>
      </c>
      <c r="AT28" s="37">
        <v>1796.25</v>
      </c>
      <c r="AU28" s="37">
        <v>2466.41</v>
      </c>
      <c r="AV28" s="37">
        <v>834.13</v>
      </c>
      <c r="AW28" s="37">
        <v>1392.22</v>
      </c>
      <c r="AX28" s="37">
        <v>5617.99</v>
      </c>
      <c r="AY28" s="37">
        <v>206.63</v>
      </c>
      <c r="AZ28" s="37">
        <v>1431.82</v>
      </c>
      <c r="BA28" s="37">
        <v>1255.3</v>
      </c>
      <c r="BB28" s="37">
        <v>929.65</v>
      </c>
      <c r="BC28" s="37">
        <v>531.16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0.01</v>
      </c>
      <c r="BJ28" s="37">
        <v>0</v>
      </c>
      <c r="BK28" s="37">
        <v>0.76</v>
      </c>
      <c r="BL28" s="37">
        <v>0</v>
      </c>
      <c r="BM28" s="37">
        <v>0.26</v>
      </c>
      <c r="BN28" s="37">
        <v>0.03</v>
      </c>
      <c r="BO28" s="37">
        <v>0.04</v>
      </c>
      <c r="BP28" s="37">
        <v>0</v>
      </c>
      <c r="BQ28" s="37">
        <v>0</v>
      </c>
      <c r="BR28" s="37">
        <v>0.02</v>
      </c>
      <c r="BS28" s="37">
        <v>2.0099999999999998</v>
      </c>
      <c r="BT28" s="37">
        <v>0.01</v>
      </c>
      <c r="BU28" s="37">
        <v>0</v>
      </c>
      <c r="BV28" s="37">
        <v>4.09</v>
      </c>
      <c r="BW28" s="37">
        <v>0.08</v>
      </c>
      <c r="BX28" s="37">
        <v>0</v>
      </c>
      <c r="BY28" s="37">
        <v>0</v>
      </c>
      <c r="BZ28" s="37">
        <v>0</v>
      </c>
      <c r="CA28" s="37">
        <v>0</v>
      </c>
      <c r="CB28" s="37">
        <v>804.31</v>
      </c>
      <c r="CC28" s="36">
        <f>SUM($CC$18:$CC$27)</f>
        <v>136.54000000000002</v>
      </c>
      <c r="CD28" s="38">
        <f>$I$28/$I$29*100</f>
        <v>57.478461300614178</v>
      </c>
      <c r="CE28" s="38">
        <v>192.94</v>
      </c>
      <c r="CG28" s="38">
        <v>150.04</v>
      </c>
      <c r="CH28" s="38">
        <v>85.82</v>
      </c>
      <c r="CI28" s="38">
        <v>117.93</v>
      </c>
      <c r="CJ28" s="38">
        <v>5791.42</v>
      </c>
      <c r="CK28" s="38">
        <v>2746.12</v>
      </c>
      <c r="CL28" s="38">
        <v>4268.7700000000004</v>
      </c>
      <c r="CM28" s="38">
        <v>107.8</v>
      </c>
      <c r="CN28" s="38">
        <v>66.06</v>
      </c>
      <c r="CO28" s="38">
        <v>86.96</v>
      </c>
      <c r="CP28" s="38">
        <v>0</v>
      </c>
      <c r="CQ28" s="38">
        <v>2.78</v>
      </c>
    </row>
    <row r="29" spans="1:96" s="38" customFormat="1" ht="11.4">
      <c r="B29" s="35" t="s">
        <v>108</v>
      </c>
      <c r="C29" s="36"/>
      <c r="D29" s="36">
        <v>48.15</v>
      </c>
      <c r="E29" s="36">
        <v>20.47</v>
      </c>
      <c r="F29" s="36">
        <v>44.34</v>
      </c>
      <c r="G29" s="36">
        <v>11.7</v>
      </c>
      <c r="H29" s="36">
        <v>237.3</v>
      </c>
      <c r="I29" s="36">
        <v>1423.02</v>
      </c>
      <c r="J29" s="37">
        <v>17.260000000000002</v>
      </c>
      <c r="K29" s="37">
        <v>4.4800000000000004</v>
      </c>
      <c r="L29" s="37">
        <v>0</v>
      </c>
      <c r="M29" s="37">
        <v>0</v>
      </c>
      <c r="N29" s="37">
        <v>80.08</v>
      </c>
      <c r="O29" s="37">
        <v>139.24</v>
      </c>
      <c r="P29" s="37">
        <v>17.97</v>
      </c>
      <c r="Q29" s="37">
        <v>0</v>
      </c>
      <c r="R29" s="37">
        <v>0</v>
      </c>
      <c r="S29" s="37">
        <v>3.4</v>
      </c>
      <c r="T29" s="37">
        <v>13.27</v>
      </c>
      <c r="U29" s="37">
        <v>1912.66</v>
      </c>
      <c r="V29" s="37">
        <v>2102.48</v>
      </c>
      <c r="W29" s="37">
        <v>406.52</v>
      </c>
      <c r="X29" s="37">
        <v>253.92</v>
      </c>
      <c r="Y29" s="37">
        <v>720.88</v>
      </c>
      <c r="Z29" s="37">
        <v>16.37</v>
      </c>
      <c r="AA29" s="37">
        <v>56.58</v>
      </c>
      <c r="AB29" s="37">
        <v>1185.6500000000001</v>
      </c>
      <c r="AC29" s="37">
        <v>308.89</v>
      </c>
      <c r="AD29" s="37">
        <v>6.42</v>
      </c>
      <c r="AE29" s="37">
        <v>0.63</v>
      </c>
      <c r="AF29" s="37">
        <v>0.71</v>
      </c>
      <c r="AG29" s="37">
        <v>8.27</v>
      </c>
      <c r="AH29" s="37">
        <v>18.38</v>
      </c>
      <c r="AI29" s="37">
        <v>31.4</v>
      </c>
      <c r="AJ29" s="37">
        <v>0.4</v>
      </c>
      <c r="AK29" s="37">
        <v>2208.9299999999998</v>
      </c>
      <c r="AL29" s="37">
        <v>1955.25</v>
      </c>
      <c r="AM29" s="37">
        <v>3360.75</v>
      </c>
      <c r="AN29" s="37">
        <v>2457.59</v>
      </c>
      <c r="AO29" s="37">
        <v>915.08</v>
      </c>
      <c r="AP29" s="37">
        <v>1635.13</v>
      </c>
      <c r="AQ29" s="37">
        <v>546.74</v>
      </c>
      <c r="AR29" s="37">
        <v>2122.96</v>
      </c>
      <c r="AS29" s="37">
        <v>1803.38</v>
      </c>
      <c r="AT29" s="37">
        <v>2293.48</v>
      </c>
      <c r="AU29" s="37">
        <v>2977.72</v>
      </c>
      <c r="AV29" s="37">
        <v>1074.77</v>
      </c>
      <c r="AW29" s="37">
        <v>1762.62</v>
      </c>
      <c r="AX29" s="37">
        <v>8869</v>
      </c>
      <c r="AY29" s="37">
        <v>206.63</v>
      </c>
      <c r="AZ29" s="37">
        <v>2568.7399999999998</v>
      </c>
      <c r="BA29" s="37">
        <v>1797.91</v>
      </c>
      <c r="BB29" s="37">
        <v>1584.89</v>
      </c>
      <c r="BC29" s="37">
        <v>795.43</v>
      </c>
      <c r="BD29" s="37">
        <v>0.2</v>
      </c>
      <c r="BE29" s="37">
        <v>0.09</v>
      </c>
      <c r="BF29" s="37">
        <v>0.05</v>
      </c>
      <c r="BG29" s="37">
        <v>0.11</v>
      </c>
      <c r="BH29" s="37">
        <v>0.13</v>
      </c>
      <c r="BI29" s="37">
        <v>0.62</v>
      </c>
      <c r="BJ29" s="37">
        <v>0</v>
      </c>
      <c r="BK29" s="37">
        <v>2.61</v>
      </c>
      <c r="BL29" s="37">
        <v>0</v>
      </c>
      <c r="BM29" s="37">
        <v>0.84</v>
      </c>
      <c r="BN29" s="37">
        <v>0.03</v>
      </c>
      <c r="BO29" s="37">
        <v>0.04</v>
      </c>
      <c r="BP29" s="37">
        <v>0</v>
      </c>
      <c r="BQ29" s="37">
        <v>0.12</v>
      </c>
      <c r="BR29" s="37">
        <v>0.2</v>
      </c>
      <c r="BS29" s="37">
        <v>4.66</v>
      </c>
      <c r="BT29" s="37">
        <v>0.01</v>
      </c>
      <c r="BU29" s="37">
        <v>0</v>
      </c>
      <c r="BV29" s="37">
        <v>4.7699999999999996</v>
      </c>
      <c r="BW29" s="37">
        <v>0.12</v>
      </c>
      <c r="BX29" s="37">
        <v>0.02</v>
      </c>
      <c r="BY29" s="37">
        <v>0</v>
      </c>
      <c r="BZ29" s="37">
        <v>0</v>
      </c>
      <c r="CA29" s="37">
        <v>0</v>
      </c>
      <c r="CB29" s="37">
        <v>1207.08</v>
      </c>
      <c r="CC29" s="36">
        <v>208.37</v>
      </c>
      <c r="CE29" s="38">
        <v>254.19</v>
      </c>
      <c r="CG29" s="38">
        <v>190.46</v>
      </c>
      <c r="CH29" s="38">
        <v>102.84</v>
      </c>
      <c r="CI29" s="38">
        <v>146.65</v>
      </c>
      <c r="CJ29" s="38">
        <v>10198.129999999999</v>
      </c>
      <c r="CK29" s="38">
        <v>4355.25</v>
      </c>
      <c r="CL29" s="38">
        <v>7276.69</v>
      </c>
      <c r="CM29" s="38">
        <v>163.74</v>
      </c>
      <c r="CN29" s="38">
        <v>97.64</v>
      </c>
      <c r="CO29" s="38">
        <v>130.72</v>
      </c>
      <c r="CP29" s="38">
        <v>14.5</v>
      </c>
      <c r="CQ29" s="38">
        <v>3.5</v>
      </c>
    </row>
    <row r="30" spans="1:96" hidden="1">
      <c r="C30" s="16"/>
      <c r="D30" s="16"/>
      <c r="E30" s="16"/>
      <c r="F30" s="16"/>
      <c r="G30" s="16"/>
      <c r="H30" s="16"/>
      <c r="I30" s="16"/>
    </row>
    <row r="31" spans="1:96" hidden="1">
      <c r="B31" s="14" t="s">
        <v>109</v>
      </c>
      <c r="C31" s="16"/>
      <c r="D31" s="16">
        <v>14</v>
      </c>
      <c r="E31" s="16"/>
      <c r="F31" s="16">
        <v>22</v>
      </c>
      <c r="G31" s="16"/>
      <c r="H31" s="16">
        <v>64</v>
      </c>
      <c r="I31" s="16"/>
    </row>
    <row r="32" spans="1:96" hidden="1">
      <c r="C32" s="16"/>
      <c r="D32" s="16"/>
      <c r="E32" s="16"/>
      <c r="F32" s="16"/>
      <c r="G32" s="16"/>
      <c r="H32" s="16"/>
      <c r="I32" s="16"/>
    </row>
    <row r="33" spans="1:96" hidden="1">
      <c r="C33" s="16"/>
      <c r="D33" s="16"/>
      <c r="E33" s="16"/>
      <c r="F33" s="16"/>
      <c r="G33" s="16"/>
      <c r="H33" s="16"/>
      <c r="I33" s="16"/>
    </row>
    <row r="34" spans="1:96">
      <c r="B34" s="27" t="s">
        <v>110</v>
      </c>
      <c r="C34" s="16"/>
      <c r="D34" s="16"/>
      <c r="E34" s="16"/>
      <c r="F34" s="16"/>
      <c r="G34" s="16"/>
      <c r="H34" s="16"/>
      <c r="I34" s="16"/>
    </row>
    <row r="35" spans="1:96">
      <c r="B35" s="27" t="s">
        <v>91</v>
      </c>
      <c r="C35" s="16"/>
      <c r="D35" s="16"/>
      <c r="E35" s="16"/>
      <c r="F35" s="16"/>
      <c r="G35" s="16"/>
      <c r="H35" s="16"/>
      <c r="I35" s="16"/>
    </row>
    <row r="36" spans="1:96" s="31" customFormat="1" ht="24">
      <c r="A36" s="31" t="str">
        <f>"8/4"</f>
        <v>8/4</v>
      </c>
      <c r="B36" s="32" t="s">
        <v>111</v>
      </c>
      <c r="C36" s="33" t="str">
        <f>"180"</f>
        <v>180</v>
      </c>
      <c r="D36" s="33">
        <v>5.74</v>
      </c>
      <c r="E36" s="33">
        <v>2.12</v>
      </c>
      <c r="F36" s="33">
        <v>6.67</v>
      </c>
      <c r="G36" s="33">
        <v>2.0099999999999998</v>
      </c>
      <c r="H36" s="33">
        <v>26.24</v>
      </c>
      <c r="I36" s="33">
        <v>185.04511019999998</v>
      </c>
      <c r="J36" s="34">
        <v>4.01</v>
      </c>
      <c r="K36" s="34">
        <v>0.1</v>
      </c>
      <c r="L36" s="34">
        <v>0</v>
      </c>
      <c r="M36" s="34">
        <v>0</v>
      </c>
      <c r="N36" s="34">
        <v>6.76</v>
      </c>
      <c r="O36" s="34">
        <v>17.72</v>
      </c>
      <c r="P36" s="34">
        <v>1.77</v>
      </c>
      <c r="Q36" s="34">
        <v>0</v>
      </c>
      <c r="R36" s="34">
        <v>0</v>
      </c>
      <c r="S36" s="34">
        <v>7.0000000000000007E-2</v>
      </c>
      <c r="T36" s="34">
        <v>1.84</v>
      </c>
      <c r="U36" s="34">
        <v>321.89999999999998</v>
      </c>
      <c r="V36" s="34">
        <v>187.94</v>
      </c>
      <c r="W36" s="34">
        <v>94.24</v>
      </c>
      <c r="X36" s="34">
        <v>45.27</v>
      </c>
      <c r="Y36" s="34">
        <v>150.47999999999999</v>
      </c>
      <c r="Z36" s="34">
        <v>1.1100000000000001</v>
      </c>
      <c r="AA36" s="34">
        <v>19.440000000000001</v>
      </c>
      <c r="AB36" s="34">
        <v>16.559999999999999</v>
      </c>
      <c r="AC36" s="34">
        <v>36.090000000000003</v>
      </c>
      <c r="AD36" s="34">
        <v>0.56000000000000005</v>
      </c>
      <c r="AE36" s="34">
        <v>0.13</v>
      </c>
      <c r="AF36" s="34">
        <v>0.12</v>
      </c>
      <c r="AG36" s="34">
        <v>0.32</v>
      </c>
      <c r="AH36" s="34">
        <v>2.08</v>
      </c>
      <c r="AI36" s="34">
        <v>0.37</v>
      </c>
      <c r="AJ36" s="34">
        <v>0</v>
      </c>
      <c r="AK36" s="34">
        <v>282.64999999999998</v>
      </c>
      <c r="AL36" s="34">
        <v>231.91</v>
      </c>
      <c r="AM36" s="34">
        <v>383.41</v>
      </c>
      <c r="AN36" s="34">
        <v>280.07</v>
      </c>
      <c r="AO36" s="34">
        <v>87.96</v>
      </c>
      <c r="AP36" s="34">
        <v>205.7</v>
      </c>
      <c r="AQ36" s="34">
        <v>90.31</v>
      </c>
      <c r="AR36" s="34">
        <v>264.14</v>
      </c>
      <c r="AS36" s="34">
        <v>149.54</v>
      </c>
      <c r="AT36" s="34">
        <v>225.26</v>
      </c>
      <c r="AU36" s="34">
        <v>281.39</v>
      </c>
      <c r="AV36" s="34">
        <v>75.790000000000006</v>
      </c>
      <c r="AW36" s="34">
        <v>311.36</v>
      </c>
      <c r="AX36" s="34">
        <v>599.29</v>
      </c>
      <c r="AY36" s="34">
        <v>0</v>
      </c>
      <c r="AZ36" s="34">
        <v>197.25</v>
      </c>
      <c r="BA36" s="34">
        <v>158.83000000000001</v>
      </c>
      <c r="BB36" s="34">
        <v>261.23</v>
      </c>
      <c r="BC36" s="34">
        <v>103.91</v>
      </c>
      <c r="BD36" s="34">
        <v>0.11</v>
      </c>
      <c r="BE36" s="34">
        <v>0.05</v>
      </c>
      <c r="BF36" s="34">
        <v>0.03</v>
      </c>
      <c r="BG36" s="34">
        <v>0.06</v>
      </c>
      <c r="BH36" s="34">
        <v>7.0000000000000007E-2</v>
      </c>
      <c r="BI36" s="34">
        <v>0.32</v>
      </c>
      <c r="BJ36" s="34">
        <v>0</v>
      </c>
      <c r="BK36" s="34">
        <v>1.25</v>
      </c>
      <c r="BL36" s="34">
        <v>0</v>
      </c>
      <c r="BM36" s="34">
        <v>0.28999999999999998</v>
      </c>
      <c r="BN36" s="34">
        <v>0</v>
      </c>
      <c r="BO36" s="34">
        <v>0</v>
      </c>
      <c r="BP36" s="34">
        <v>0</v>
      </c>
      <c r="BQ36" s="34">
        <v>0.06</v>
      </c>
      <c r="BR36" s="34">
        <v>0.09</v>
      </c>
      <c r="BS36" s="34">
        <v>1.32</v>
      </c>
      <c r="BT36" s="34">
        <v>0</v>
      </c>
      <c r="BU36" s="34">
        <v>0</v>
      </c>
      <c r="BV36" s="34">
        <v>0.78</v>
      </c>
      <c r="BW36" s="34">
        <v>0.02</v>
      </c>
      <c r="BX36" s="34">
        <v>0</v>
      </c>
      <c r="BY36" s="34">
        <v>0</v>
      </c>
      <c r="BZ36" s="34">
        <v>0</v>
      </c>
      <c r="CA36" s="34">
        <v>0</v>
      </c>
      <c r="CB36" s="34">
        <v>158.66999999999999</v>
      </c>
      <c r="CC36" s="33">
        <v>19.940000000000001</v>
      </c>
      <c r="CE36" s="31">
        <v>22.2</v>
      </c>
      <c r="CG36" s="31">
        <v>39.049999999999997</v>
      </c>
      <c r="CH36" s="31">
        <v>17.34</v>
      </c>
      <c r="CI36" s="31">
        <v>28.19</v>
      </c>
      <c r="CJ36" s="31">
        <v>1718.66</v>
      </c>
      <c r="CK36" s="31">
        <v>779.59</v>
      </c>
      <c r="CL36" s="31">
        <v>1249.1300000000001</v>
      </c>
      <c r="CM36" s="31">
        <v>33.79</v>
      </c>
      <c r="CN36" s="31">
        <v>17.55</v>
      </c>
      <c r="CO36" s="31">
        <v>25.67</v>
      </c>
      <c r="CP36" s="31">
        <v>3.6</v>
      </c>
      <c r="CQ36" s="31">
        <v>0.72</v>
      </c>
      <c r="CR36" s="31">
        <v>12.09</v>
      </c>
    </row>
    <row r="37" spans="1:96" s="31" customFormat="1">
      <c r="A37" s="31" t="str">
        <f>"1/6"</f>
        <v>1/6</v>
      </c>
      <c r="B37" s="32" t="s">
        <v>112</v>
      </c>
      <c r="C37" s="33" t="str">
        <f>"40"</f>
        <v>40</v>
      </c>
      <c r="D37" s="33">
        <v>5.08</v>
      </c>
      <c r="E37" s="33">
        <v>5.08</v>
      </c>
      <c r="F37" s="33">
        <v>4.5999999999999996</v>
      </c>
      <c r="G37" s="33">
        <v>0</v>
      </c>
      <c r="H37" s="33">
        <v>0.28000000000000003</v>
      </c>
      <c r="I37" s="33">
        <v>62.783999999999999</v>
      </c>
      <c r="J37" s="34">
        <v>1.2</v>
      </c>
      <c r="K37" s="34">
        <v>0</v>
      </c>
      <c r="L37" s="34">
        <v>0</v>
      </c>
      <c r="M37" s="34">
        <v>0</v>
      </c>
      <c r="N37" s="34">
        <v>0.28000000000000003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0.4</v>
      </c>
      <c r="U37" s="34">
        <v>53.6</v>
      </c>
      <c r="V37" s="34">
        <v>56</v>
      </c>
      <c r="W37" s="34">
        <v>22</v>
      </c>
      <c r="X37" s="34">
        <v>4.8</v>
      </c>
      <c r="Y37" s="34">
        <v>76.8</v>
      </c>
      <c r="Z37" s="34">
        <v>1</v>
      </c>
      <c r="AA37" s="34">
        <v>100</v>
      </c>
      <c r="AB37" s="34">
        <v>24</v>
      </c>
      <c r="AC37" s="34">
        <v>104</v>
      </c>
      <c r="AD37" s="34">
        <v>0.24</v>
      </c>
      <c r="AE37" s="34">
        <v>0.03</v>
      </c>
      <c r="AF37" s="34">
        <v>0.18</v>
      </c>
      <c r="AG37" s="34">
        <v>0.08</v>
      </c>
      <c r="AH37" s="34">
        <v>1.44</v>
      </c>
      <c r="AI37" s="34">
        <v>0</v>
      </c>
      <c r="AJ37" s="34">
        <v>0</v>
      </c>
      <c r="AK37" s="34">
        <v>308.8</v>
      </c>
      <c r="AL37" s="34">
        <v>238.8</v>
      </c>
      <c r="AM37" s="34">
        <v>432.4</v>
      </c>
      <c r="AN37" s="34">
        <v>361.2</v>
      </c>
      <c r="AO37" s="34">
        <v>169.6</v>
      </c>
      <c r="AP37" s="34">
        <v>244</v>
      </c>
      <c r="AQ37" s="34">
        <v>81.599999999999994</v>
      </c>
      <c r="AR37" s="34">
        <v>260.8</v>
      </c>
      <c r="AS37" s="34">
        <v>284</v>
      </c>
      <c r="AT37" s="34">
        <v>314.8</v>
      </c>
      <c r="AU37" s="34">
        <v>491.6</v>
      </c>
      <c r="AV37" s="34">
        <v>136</v>
      </c>
      <c r="AW37" s="34">
        <v>166.4</v>
      </c>
      <c r="AX37" s="34">
        <v>709.2</v>
      </c>
      <c r="AY37" s="34">
        <v>5.6</v>
      </c>
      <c r="AZ37" s="34">
        <v>158.4</v>
      </c>
      <c r="BA37" s="34">
        <v>371.2</v>
      </c>
      <c r="BB37" s="34">
        <v>190.4</v>
      </c>
      <c r="BC37" s="34">
        <v>117.2</v>
      </c>
      <c r="BD37" s="34">
        <v>0</v>
      </c>
      <c r="BE37" s="34">
        <v>0</v>
      </c>
      <c r="BF37" s="34">
        <v>0</v>
      </c>
      <c r="BG37" s="34">
        <v>0</v>
      </c>
      <c r="BH37" s="34">
        <v>0</v>
      </c>
      <c r="BI37" s="34">
        <v>0</v>
      </c>
      <c r="BJ37" s="34">
        <v>0</v>
      </c>
      <c r="BK37" s="34">
        <v>0</v>
      </c>
      <c r="BL37" s="34">
        <v>0</v>
      </c>
      <c r="BM37" s="34">
        <v>0</v>
      </c>
      <c r="BN37" s="34">
        <v>0</v>
      </c>
      <c r="BO37" s="34">
        <v>0</v>
      </c>
      <c r="BP37" s="34">
        <v>0</v>
      </c>
      <c r="BQ37" s="34">
        <v>0</v>
      </c>
      <c r="BR37" s="34">
        <v>0</v>
      </c>
      <c r="BS37" s="34">
        <v>0</v>
      </c>
      <c r="BT37" s="34">
        <v>0</v>
      </c>
      <c r="BU37" s="34">
        <v>0</v>
      </c>
      <c r="BV37" s="34">
        <v>0</v>
      </c>
      <c r="BW37" s="34">
        <v>0</v>
      </c>
      <c r="BX37" s="34">
        <v>0</v>
      </c>
      <c r="BY37" s="34">
        <v>0</v>
      </c>
      <c r="BZ37" s="34">
        <v>0</v>
      </c>
      <c r="CA37" s="34">
        <v>0</v>
      </c>
      <c r="CB37" s="34">
        <v>29.64</v>
      </c>
      <c r="CC37" s="33">
        <v>14.52</v>
      </c>
      <c r="CE37" s="31">
        <v>104</v>
      </c>
      <c r="CG37" s="31">
        <v>5.65</v>
      </c>
      <c r="CH37" s="31">
        <v>4.75</v>
      </c>
      <c r="CI37" s="31">
        <v>5.2</v>
      </c>
      <c r="CJ37" s="31">
        <v>810</v>
      </c>
      <c r="CK37" s="31">
        <v>517.5</v>
      </c>
      <c r="CL37" s="31">
        <v>663.75</v>
      </c>
      <c r="CM37" s="31">
        <v>2.5</v>
      </c>
      <c r="CN37" s="31">
        <v>1.75</v>
      </c>
      <c r="CO37" s="31">
        <v>2.13</v>
      </c>
      <c r="CP37" s="31">
        <v>0</v>
      </c>
      <c r="CQ37" s="31">
        <v>0</v>
      </c>
      <c r="CR37" s="31">
        <v>8.8000000000000007</v>
      </c>
    </row>
    <row r="38" spans="1:96" s="31" customFormat="1">
      <c r="A38" s="31" t="str">
        <f>"2"</f>
        <v>2</v>
      </c>
      <c r="B38" s="32" t="s">
        <v>95</v>
      </c>
      <c r="C38" s="33" t="str">
        <f>"40"</f>
        <v>40</v>
      </c>
      <c r="D38" s="33">
        <v>2.64</v>
      </c>
      <c r="E38" s="33">
        <v>0</v>
      </c>
      <c r="F38" s="33">
        <v>0.26</v>
      </c>
      <c r="G38" s="33">
        <v>0.26</v>
      </c>
      <c r="H38" s="33">
        <v>18.760000000000002</v>
      </c>
      <c r="I38" s="33">
        <v>89.560399999999987</v>
      </c>
      <c r="J38" s="34">
        <v>0</v>
      </c>
      <c r="K38" s="34">
        <v>0</v>
      </c>
      <c r="L38" s="34">
        <v>0</v>
      </c>
      <c r="M38" s="34">
        <v>0</v>
      </c>
      <c r="N38" s="34">
        <v>0.44</v>
      </c>
      <c r="O38" s="34">
        <v>18.239999999999998</v>
      </c>
      <c r="P38" s="34">
        <v>0.08</v>
      </c>
      <c r="Q38" s="34">
        <v>0</v>
      </c>
      <c r="R38" s="34">
        <v>0</v>
      </c>
      <c r="S38" s="34">
        <v>0</v>
      </c>
      <c r="T38" s="34">
        <v>0.72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127.72</v>
      </c>
      <c r="AL38" s="34">
        <v>132.94</v>
      </c>
      <c r="AM38" s="34">
        <v>203.58</v>
      </c>
      <c r="AN38" s="34">
        <v>67.510000000000005</v>
      </c>
      <c r="AO38" s="34">
        <v>40.020000000000003</v>
      </c>
      <c r="AP38" s="34">
        <v>80.040000000000006</v>
      </c>
      <c r="AQ38" s="34">
        <v>30.28</v>
      </c>
      <c r="AR38" s="34">
        <v>144.77000000000001</v>
      </c>
      <c r="AS38" s="34">
        <v>89.78</v>
      </c>
      <c r="AT38" s="34">
        <v>125.28</v>
      </c>
      <c r="AU38" s="34">
        <v>103.36</v>
      </c>
      <c r="AV38" s="34">
        <v>54.29</v>
      </c>
      <c r="AW38" s="34">
        <v>96.05</v>
      </c>
      <c r="AX38" s="34">
        <v>803.18</v>
      </c>
      <c r="AY38" s="34">
        <v>0</v>
      </c>
      <c r="AZ38" s="34">
        <v>261.7</v>
      </c>
      <c r="BA38" s="34">
        <v>113.8</v>
      </c>
      <c r="BB38" s="34">
        <v>75.52</v>
      </c>
      <c r="BC38" s="34">
        <v>59.86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0.03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34">
        <v>0.03</v>
      </c>
      <c r="BT38" s="34">
        <v>0</v>
      </c>
      <c r="BU38" s="34">
        <v>0</v>
      </c>
      <c r="BV38" s="34">
        <v>0.11</v>
      </c>
      <c r="BW38" s="34">
        <v>0.01</v>
      </c>
      <c r="BX38" s="34">
        <v>0</v>
      </c>
      <c r="BY38" s="34">
        <v>0</v>
      </c>
      <c r="BZ38" s="34">
        <v>0</v>
      </c>
      <c r="CA38" s="34">
        <v>0</v>
      </c>
      <c r="CB38" s="34">
        <v>15.64</v>
      </c>
      <c r="CC38" s="33">
        <v>2.88</v>
      </c>
      <c r="CE38" s="31">
        <v>0</v>
      </c>
      <c r="CG38" s="31">
        <v>0</v>
      </c>
      <c r="CH38" s="31">
        <v>0</v>
      </c>
      <c r="CI38" s="31">
        <v>0</v>
      </c>
      <c r="CJ38" s="31">
        <v>802.15</v>
      </c>
      <c r="CK38" s="31">
        <v>309.04000000000002</v>
      </c>
      <c r="CL38" s="31">
        <v>555.6</v>
      </c>
      <c r="CM38" s="31">
        <v>6.42</v>
      </c>
      <c r="CN38" s="31">
        <v>6.42</v>
      </c>
      <c r="CO38" s="31">
        <v>6.42</v>
      </c>
      <c r="CP38" s="31">
        <v>0</v>
      </c>
      <c r="CQ38" s="31">
        <v>0</v>
      </c>
      <c r="CR38" s="31">
        <v>2.4</v>
      </c>
    </row>
    <row r="39" spans="1:96" s="31" customFormat="1">
      <c r="A39" s="31" t="str">
        <f>"4/13"</f>
        <v>4/13</v>
      </c>
      <c r="B39" s="32" t="s">
        <v>113</v>
      </c>
      <c r="C39" s="33" t="str">
        <f>"10"</f>
        <v>10</v>
      </c>
      <c r="D39" s="33">
        <v>2.3199999999999998</v>
      </c>
      <c r="E39" s="33">
        <v>2.3199999999999998</v>
      </c>
      <c r="F39" s="33">
        <v>2.95</v>
      </c>
      <c r="G39" s="33">
        <v>0</v>
      </c>
      <c r="H39" s="33">
        <v>0</v>
      </c>
      <c r="I39" s="33">
        <v>36.43</v>
      </c>
      <c r="J39" s="34">
        <v>1.59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0.2</v>
      </c>
      <c r="T39" s="34">
        <v>0.43</v>
      </c>
      <c r="U39" s="34">
        <v>81</v>
      </c>
      <c r="V39" s="34">
        <v>8.8000000000000007</v>
      </c>
      <c r="W39" s="34">
        <v>88</v>
      </c>
      <c r="X39" s="34">
        <v>3.5</v>
      </c>
      <c r="Y39" s="34">
        <v>50</v>
      </c>
      <c r="Z39" s="34">
        <v>0.1</v>
      </c>
      <c r="AA39" s="34">
        <v>26</v>
      </c>
      <c r="AB39" s="34">
        <v>17</v>
      </c>
      <c r="AC39" s="34">
        <v>28.8</v>
      </c>
      <c r="AD39" s="34">
        <v>0.05</v>
      </c>
      <c r="AE39" s="34">
        <v>0</v>
      </c>
      <c r="AF39" s="34">
        <v>0.03</v>
      </c>
      <c r="AG39" s="34">
        <v>0.02</v>
      </c>
      <c r="AH39" s="34">
        <v>0.61</v>
      </c>
      <c r="AI39" s="34">
        <v>7.0000000000000007E-2</v>
      </c>
      <c r="AJ39" s="34">
        <v>0</v>
      </c>
      <c r="AK39" s="34">
        <v>169</v>
      </c>
      <c r="AL39" s="34">
        <v>97</v>
      </c>
      <c r="AM39" s="34">
        <v>193</v>
      </c>
      <c r="AN39" s="34">
        <v>153</v>
      </c>
      <c r="AO39" s="34">
        <v>54</v>
      </c>
      <c r="AP39" s="34">
        <v>92</v>
      </c>
      <c r="AQ39" s="34">
        <v>66</v>
      </c>
      <c r="AR39" s="34">
        <v>122</v>
      </c>
      <c r="AS39" s="34">
        <v>60</v>
      </c>
      <c r="AT39" s="34">
        <v>71</v>
      </c>
      <c r="AU39" s="34">
        <v>135</v>
      </c>
      <c r="AV39" s="34">
        <v>149</v>
      </c>
      <c r="AW39" s="34">
        <v>38</v>
      </c>
      <c r="AX39" s="34">
        <v>460</v>
      </c>
      <c r="AY39" s="34">
        <v>0</v>
      </c>
      <c r="AZ39" s="34">
        <v>232</v>
      </c>
      <c r="BA39" s="34">
        <v>120</v>
      </c>
      <c r="BB39" s="34">
        <v>135</v>
      </c>
      <c r="BC39" s="34">
        <v>21</v>
      </c>
      <c r="BD39" s="34">
        <v>0</v>
      </c>
      <c r="BE39" s="34">
        <v>0.01</v>
      </c>
      <c r="BF39" s="34">
        <v>0.04</v>
      </c>
      <c r="BG39" s="34">
        <v>0.13</v>
      </c>
      <c r="BH39" s="34">
        <v>0.12</v>
      </c>
      <c r="BI39" s="34">
        <v>0.24</v>
      </c>
      <c r="BJ39" s="34">
        <v>0.03</v>
      </c>
      <c r="BK39" s="34">
        <v>0.62</v>
      </c>
      <c r="BL39" s="34">
        <v>0.02</v>
      </c>
      <c r="BM39" s="34">
        <v>0.34</v>
      </c>
      <c r="BN39" s="34">
        <v>0.02</v>
      </c>
      <c r="BO39" s="34">
        <v>0</v>
      </c>
      <c r="BP39" s="34">
        <v>0</v>
      </c>
      <c r="BQ39" s="34">
        <v>0.04</v>
      </c>
      <c r="BR39" s="34">
        <v>0.05</v>
      </c>
      <c r="BS39" s="34">
        <v>0.68</v>
      </c>
      <c r="BT39" s="34">
        <v>0</v>
      </c>
      <c r="BU39" s="34">
        <v>0</v>
      </c>
      <c r="BV39" s="34">
        <v>7.0000000000000007E-2</v>
      </c>
      <c r="BW39" s="34">
        <v>0</v>
      </c>
      <c r="BX39" s="34">
        <v>0</v>
      </c>
      <c r="BY39" s="34">
        <v>0</v>
      </c>
      <c r="BZ39" s="34">
        <v>0</v>
      </c>
      <c r="CA39" s="34">
        <v>0</v>
      </c>
      <c r="CB39" s="34">
        <v>4.0999999999999996</v>
      </c>
      <c r="CC39" s="33">
        <v>11.58</v>
      </c>
      <c r="CE39" s="31">
        <v>28.83</v>
      </c>
      <c r="CG39" s="31">
        <v>0</v>
      </c>
      <c r="CH39" s="31">
        <v>0</v>
      </c>
      <c r="CI39" s="31">
        <v>0</v>
      </c>
      <c r="CJ39" s="31">
        <v>500</v>
      </c>
      <c r="CK39" s="31">
        <v>370</v>
      </c>
      <c r="CL39" s="31">
        <v>435</v>
      </c>
      <c r="CM39" s="31">
        <v>1.53</v>
      </c>
      <c r="CN39" s="31">
        <v>0.97</v>
      </c>
      <c r="CO39" s="31">
        <v>1.25</v>
      </c>
      <c r="CP39" s="31">
        <v>0</v>
      </c>
      <c r="CQ39" s="31">
        <v>0</v>
      </c>
      <c r="CR39" s="31">
        <v>7.02</v>
      </c>
    </row>
    <row r="40" spans="1:96" s="31" customFormat="1">
      <c r="A40" s="31" t="str">
        <f>"27/10"</f>
        <v>27/10</v>
      </c>
      <c r="B40" s="32" t="s">
        <v>114</v>
      </c>
      <c r="C40" s="33" t="str">
        <f>"200"</f>
        <v>200</v>
      </c>
      <c r="D40" s="33">
        <v>0.1</v>
      </c>
      <c r="E40" s="33">
        <v>0</v>
      </c>
      <c r="F40" s="33">
        <v>0.02</v>
      </c>
      <c r="G40" s="33">
        <v>0.02</v>
      </c>
      <c r="H40" s="33">
        <v>5.94</v>
      </c>
      <c r="I40" s="33">
        <v>23.095202</v>
      </c>
      <c r="J40" s="34">
        <v>0</v>
      </c>
      <c r="K40" s="34">
        <v>0</v>
      </c>
      <c r="L40" s="34">
        <v>0</v>
      </c>
      <c r="M40" s="34">
        <v>0</v>
      </c>
      <c r="N40" s="34">
        <v>5.89</v>
      </c>
      <c r="O40" s="34">
        <v>0</v>
      </c>
      <c r="P40" s="34">
        <v>0.05</v>
      </c>
      <c r="Q40" s="34">
        <v>0</v>
      </c>
      <c r="R40" s="34">
        <v>0</v>
      </c>
      <c r="S40" s="34">
        <v>0</v>
      </c>
      <c r="T40" s="34">
        <v>0.03</v>
      </c>
      <c r="U40" s="34">
        <v>0.06</v>
      </c>
      <c r="V40" s="34">
        <v>0.18</v>
      </c>
      <c r="W40" s="34">
        <v>0.17</v>
      </c>
      <c r="X40" s="34">
        <v>0</v>
      </c>
      <c r="Y40" s="34">
        <v>0</v>
      </c>
      <c r="Z40" s="34">
        <v>0.02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4">
        <v>0</v>
      </c>
      <c r="AO40" s="34"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0</v>
      </c>
      <c r="BI40" s="34">
        <v>0</v>
      </c>
      <c r="BJ40" s="34">
        <v>0</v>
      </c>
      <c r="BK40" s="34">
        <v>0</v>
      </c>
      <c r="BL40" s="34">
        <v>0</v>
      </c>
      <c r="BM40" s="34">
        <v>0</v>
      </c>
      <c r="BN40" s="34">
        <v>0</v>
      </c>
      <c r="BO40" s="34">
        <v>0</v>
      </c>
      <c r="BP40" s="34">
        <v>0</v>
      </c>
      <c r="BQ40" s="34">
        <v>0</v>
      </c>
      <c r="BR40" s="34">
        <v>0</v>
      </c>
      <c r="BS40" s="34">
        <v>0</v>
      </c>
      <c r="BT40" s="3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200.05</v>
      </c>
      <c r="CC40" s="33">
        <v>1.2</v>
      </c>
      <c r="CE40" s="31">
        <v>0</v>
      </c>
      <c r="CG40" s="31">
        <v>0.6</v>
      </c>
      <c r="CH40" s="31">
        <v>0.6</v>
      </c>
      <c r="CI40" s="31">
        <v>0.6</v>
      </c>
      <c r="CJ40" s="31">
        <v>60</v>
      </c>
      <c r="CK40" s="31">
        <v>24.6</v>
      </c>
      <c r="CL40" s="31">
        <v>42.3</v>
      </c>
      <c r="CM40" s="31">
        <v>6.54</v>
      </c>
      <c r="CN40" s="31">
        <v>3.84</v>
      </c>
      <c r="CO40" s="31">
        <v>5.19</v>
      </c>
      <c r="CP40" s="31">
        <v>6</v>
      </c>
      <c r="CQ40" s="31">
        <v>0</v>
      </c>
      <c r="CR40" s="31">
        <v>0.73</v>
      </c>
    </row>
    <row r="41" spans="1:96" s="28" customFormat="1">
      <c r="A41" s="28" t="str">
        <f>"11/3"</f>
        <v>11/3</v>
      </c>
      <c r="B41" s="29" t="s">
        <v>115</v>
      </c>
      <c r="C41" s="30" t="str">
        <f>"40"</f>
        <v>40</v>
      </c>
      <c r="D41" s="30">
        <v>5.6</v>
      </c>
      <c r="E41" s="30">
        <v>0</v>
      </c>
      <c r="F41" s="30">
        <v>5.4</v>
      </c>
      <c r="G41" s="30">
        <v>0</v>
      </c>
      <c r="H41" s="30">
        <v>36.68</v>
      </c>
      <c r="I41" s="30">
        <v>215.42400000000001</v>
      </c>
      <c r="J41" s="18">
        <v>0.84</v>
      </c>
      <c r="K41" s="18">
        <v>0</v>
      </c>
      <c r="L41" s="18">
        <v>0</v>
      </c>
      <c r="M41" s="18">
        <v>0</v>
      </c>
      <c r="N41" s="18">
        <v>15.44</v>
      </c>
      <c r="O41" s="18">
        <v>20.32</v>
      </c>
      <c r="P41" s="18">
        <v>0.92</v>
      </c>
      <c r="Q41" s="18">
        <v>0</v>
      </c>
      <c r="R41" s="18">
        <v>0</v>
      </c>
      <c r="S41" s="18">
        <v>0.2</v>
      </c>
      <c r="T41" s="18">
        <v>0.4</v>
      </c>
      <c r="U41" s="18">
        <v>132</v>
      </c>
      <c r="V41" s="18">
        <v>44</v>
      </c>
      <c r="W41" s="18">
        <v>11.6</v>
      </c>
      <c r="X41" s="18">
        <v>8</v>
      </c>
      <c r="Y41" s="18">
        <v>36</v>
      </c>
      <c r="Z41" s="18">
        <v>0.84</v>
      </c>
      <c r="AA41" s="18">
        <v>4</v>
      </c>
      <c r="AB41" s="18">
        <v>3.2</v>
      </c>
      <c r="AC41" s="18">
        <v>4.4000000000000004</v>
      </c>
      <c r="AD41" s="18">
        <v>1.4</v>
      </c>
      <c r="AE41" s="18">
        <v>0.03</v>
      </c>
      <c r="AF41" s="18">
        <v>0.02</v>
      </c>
      <c r="AG41" s="18">
        <v>0.28000000000000003</v>
      </c>
      <c r="AH41" s="18">
        <v>0.76</v>
      </c>
      <c r="AI41" s="18">
        <v>0</v>
      </c>
      <c r="AJ41" s="18">
        <v>0</v>
      </c>
      <c r="AK41" s="18">
        <v>0</v>
      </c>
      <c r="AL41" s="18">
        <v>0</v>
      </c>
      <c r="AM41" s="18">
        <v>0</v>
      </c>
      <c r="AN41" s="18">
        <v>0</v>
      </c>
      <c r="AO41" s="18">
        <v>0</v>
      </c>
      <c r="AP41" s="18">
        <v>0</v>
      </c>
      <c r="AQ41" s="18">
        <v>0</v>
      </c>
      <c r="AR41" s="18">
        <v>0</v>
      </c>
      <c r="AS41" s="18">
        <v>0</v>
      </c>
      <c r="AT41" s="18">
        <v>0</v>
      </c>
      <c r="AU41" s="18">
        <v>0</v>
      </c>
      <c r="AV41" s="18">
        <v>0</v>
      </c>
      <c r="AW41" s="18">
        <v>0</v>
      </c>
      <c r="AX41" s="18">
        <v>0</v>
      </c>
      <c r="AY41" s="18">
        <v>0</v>
      </c>
      <c r="AZ41" s="18">
        <v>0</v>
      </c>
      <c r="BA41" s="18">
        <v>0</v>
      </c>
      <c r="BB41" s="18">
        <v>0</v>
      </c>
      <c r="BC41" s="18">
        <v>0</v>
      </c>
      <c r="BD41" s="18">
        <v>0</v>
      </c>
      <c r="BE41" s="18">
        <v>0</v>
      </c>
      <c r="BF41" s="18">
        <v>0</v>
      </c>
      <c r="BG41" s="18">
        <v>0</v>
      </c>
      <c r="BH41" s="18">
        <v>0</v>
      </c>
      <c r="BI41" s="18">
        <v>0</v>
      </c>
      <c r="BJ41" s="18">
        <v>0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0</v>
      </c>
      <c r="BZ41" s="18">
        <v>0</v>
      </c>
      <c r="CA41" s="18">
        <v>0</v>
      </c>
      <c r="CB41" s="18">
        <v>1.8</v>
      </c>
      <c r="CC41" s="30">
        <v>7.06</v>
      </c>
      <c r="CE41" s="28">
        <v>4.53</v>
      </c>
      <c r="CG41" s="28">
        <v>0</v>
      </c>
      <c r="CH41" s="28">
        <v>0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5.88</v>
      </c>
    </row>
    <row r="42" spans="1:96" s="38" customFormat="1" ht="11.4">
      <c r="B42" s="35" t="s">
        <v>97</v>
      </c>
      <c r="C42" s="36"/>
      <c r="D42" s="36">
        <v>21.49</v>
      </c>
      <c r="E42" s="36">
        <v>9.52</v>
      </c>
      <c r="F42" s="36">
        <v>19.899999999999999</v>
      </c>
      <c r="G42" s="36">
        <v>2.2999999999999998</v>
      </c>
      <c r="H42" s="36">
        <v>87.9</v>
      </c>
      <c r="I42" s="36">
        <v>612.34</v>
      </c>
      <c r="J42" s="37">
        <v>7.64</v>
      </c>
      <c r="K42" s="37">
        <v>0.1</v>
      </c>
      <c r="L42" s="37">
        <v>0</v>
      </c>
      <c r="M42" s="37">
        <v>0</v>
      </c>
      <c r="N42" s="37">
        <v>28.8</v>
      </c>
      <c r="O42" s="37">
        <v>56.28</v>
      </c>
      <c r="P42" s="37">
        <v>2.82</v>
      </c>
      <c r="Q42" s="37">
        <v>0</v>
      </c>
      <c r="R42" s="37">
        <v>0</v>
      </c>
      <c r="S42" s="37">
        <v>0.47</v>
      </c>
      <c r="T42" s="37">
        <v>3.82</v>
      </c>
      <c r="U42" s="37">
        <v>588.55999999999995</v>
      </c>
      <c r="V42" s="37">
        <v>296.91000000000003</v>
      </c>
      <c r="W42" s="37">
        <v>216.01</v>
      </c>
      <c r="X42" s="37">
        <v>61.57</v>
      </c>
      <c r="Y42" s="37">
        <v>313.27999999999997</v>
      </c>
      <c r="Z42" s="37">
        <v>3.07</v>
      </c>
      <c r="AA42" s="37">
        <v>149.44</v>
      </c>
      <c r="AB42" s="37">
        <v>60.76</v>
      </c>
      <c r="AC42" s="37">
        <v>173.29</v>
      </c>
      <c r="AD42" s="37">
        <v>2.25</v>
      </c>
      <c r="AE42" s="37">
        <v>0.19</v>
      </c>
      <c r="AF42" s="37">
        <v>0.34</v>
      </c>
      <c r="AG42" s="37">
        <v>0.7</v>
      </c>
      <c r="AH42" s="37">
        <v>4.8899999999999997</v>
      </c>
      <c r="AI42" s="37">
        <v>0.44</v>
      </c>
      <c r="AJ42" s="37">
        <v>0</v>
      </c>
      <c r="AK42" s="37">
        <v>888.16</v>
      </c>
      <c r="AL42" s="37">
        <v>700.65</v>
      </c>
      <c r="AM42" s="37">
        <v>1212.3900000000001</v>
      </c>
      <c r="AN42" s="37">
        <v>861.78</v>
      </c>
      <c r="AO42" s="37">
        <v>351.58</v>
      </c>
      <c r="AP42" s="37">
        <v>621.74</v>
      </c>
      <c r="AQ42" s="37">
        <v>268.19</v>
      </c>
      <c r="AR42" s="37">
        <v>791.71</v>
      </c>
      <c r="AS42" s="37">
        <v>583.32000000000005</v>
      </c>
      <c r="AT42" s="37">
        <v>736.34</v>
      </c>
      <c r="AU42" s="37">
        <v>1011.34</v>
      </c>
      <c r="AV42" s="37">
        <v>415.08</v>
      </c>
      <c r="AW42" s="37">
        <v>611.80999999999995</v>
      </c>
      <c r="AX42" s="37">
        <v>2571.67</v>
      </c>
      <c r="AY42" s="37">
        <v>5.6</v>
      </c>
      <c r="AZ42" s="37">
        <v>849.35</v>
      </c>
      <c r="BA42" s="37">
        <v>763.82</v>
      </c>
      <c r="BB42" s="37">
        <v>662.14</v>
      </c>
      <c r="BC42" s="37">
        <v>301.95999999999998</v>
      </c>
      <c r="BD42" s="37">
        <v>0.11</v>
      </c>
      <c r="BE42" s="37">
        <v>0.06</v>
      </c>
      <c r="BF42" s="37">
        <v>7.0000000000000007E-2</v>
      </c>
      <c r="BG42" s="37">
        <v>0.19</v>
      </c>
      <c r="BH42" s="37">
        <v>0.18</v>
      </c>
      <c r="BI42" s="37">
        <v>0.56000000000000005</v>
      </c>
      <c r="BJ42" s="37">
        <v>0.03</v>
      </c>
      <c r="BK42" s="37">
        <v>1.9</v>
      </c>
      <c r="BL42" s="37">
        <v>0.02</v>
      </c>
      <c r="BM42" s="37">
        <v>0.63</v>
      </c>
      <c r="BN42" s="37">
        <v>0.02</v>
      </c>
      <c r="BO42" s="37">
        <v>0</v>
      </c>
      <c r="BP42" s="37">
        <v>0</v>
      </c>
      <c r="BQ42" s="37">
        <v>0.1</v>
      </c>
      <c r="BR42" s="37">
        <v>0.14000000000000001</v>
      </c>
      <c r="BS42" s="37">
        <v>2.0299999999999998</v>
      </c>
      <c r="BT42" s="37">
        <v>0</v>
      </c>
      <c r="BU42" s="37">
        <v>0</v>
      </c>
      <c r="BV42" s="37">
        <v>0.96</v>
      </c>
      <c r="BW42" s="37">
        <v>0.02</v>
      </c>
      <c r="BX42" s="37">
        <v>0</v>
      </c>
      <c r="BY42" s="37">
        <v>0</v>
      </c>
      <c r="BZ42" s="37">
        <v>0</v>
      </c>
      <c r="CA42" s="37">
        <v>0</v>
      </c>
      <c r="CB42" s="37">
        <v>409.89</v>
      </c>
      <c r="CC42" s="36">
        <f>SUM($CC$35:$CC$41)</f>
        <v>57.180000000000007</v>
      </c>
      <c r="CD42" s="38">
        <f>$I$42/$I$53*100</f>
        <v>37.992008735791934</v>
      </c>
      <c r="CE42" s="38">
        <v>159.57</v>
      </c>
      <c r="CG42" s="38">
        <v>45.3</v>
      </c>
      <c r="CH42" s="38">
        <v>22.69</v>
      </c>
      <c r="CI42" s="38">
        <v>33.99</v>
      </c>
      <c r="CJ42" s="38">
        <v>3890.81</v>
      </c>
      <c r="CK42" s="38">
        <v>2000.74</v>
      </c>
      <c r="CL42" s="38">
        <v>2945.78</v>
      </c>
      <c r="CM42" s="38">
        <v>50.78</v>
      </c>
      <c r="CN42" s="38">
        <v>30.53</v>
      </c>
      <c r="CO42" s="38">
        <v>40.659999999999997</v>
      </c>
      <c r="CP42" s="38">
        <v>9.6</v>
      </c>
      <c r="CQ42" s="38">
        <v>0.72</v>
      </c>
    </row>
    <row r="43" spans="1:96">
      <c r="B43" s="27" t="s">
        <v>98</v>
      </c>
      <c r="C43" s="16"/>
      <c r="D43" s="16"/>
      <c r="E43" s="16"/>
      <c r="F43" s="16"/>
      <c r="G43" s="16"/>
      <c r="H43" s="16"/>
      <c r="I43" s="16"/>
    </row>
    <row r="44" spans="1:96" s="31" customFormat="1" ht="24">
      <c r="A44" s="31" t="str">
        <f>"10/1"</f>
        <v>10/1</v>
      </c>
      <c r="B44" s="32" t="s">
        <v>116</v>
      </c>
      <c r="C44" s="33" t="str">
        <f>"60"</f>
        <v>60</v>
      </c>
      <c r="D44" s="33">
        <v>0.7</v>
      </c>
      <c r="E44" s="33">
        <v>0</v>
      </c>
      <c r="F44" s="33">
        <v>3.62</v>
      </c>
      <c r="G44" s="33">
        <v>3.62</v>
      </c>
      <c r="H44" s="33">
        <v>5.9</v>
      </c>
      <c r="I44" s="33">
        <v>56.750232000000004</v>
      </c>
      <c r="J44" s="34">
        <v>0.47</v>
      </c>
      <c r="K44" s="34">
        <v>2.34</v>
      </c>
      <c r="L44" s="34">
        <v>0</v>
      </c>
      <c r="M44" s="34">
        <v>0</v>
      </c>
      <c r="N44" s="34">
        <v>4.76</v>
      </c>
      <c r="O44" s="34">
        <v>0.16</v>
      </c>
      <c r="P44" s="34">
        <v>0.98</v>
      </c>
      <c r="Q44" s="34">
        <v>0</v>
      </c>
      <c r="R44" s="34">
        <v>0</v>
      </c>
      <c r="S44" s="34">
        <v>0.23</v>
      </c>
      <c r="T44" s="34">
        <v>0.62</v>
      </c>
      <c r="U44" s="34">
        <v>122.39</v>
      </c>
      <c r="V44" s="34">
        <v>148.41999999999999</v>
      </c>
      <c r="W44" s="34">
        <v>20.52</v>
      </c>
      <c r="X44" s="34">
        <v>7.09</v>
      </c>
      <c r="Y44" s="34">
        <v>12.91</v>
      </c>
      <c r="Z44" s="34">
        <v>0.56000000000000005</v>
      </c>
      <c r="AA44" s="34">
        <v>0</v>
      </c>
      <c r="AB44" s="34">
        <v>11.64</v>
      </c>
      <c r="AC44" s="34">
        <v>1.86</v>
      </c>
      <c r="AD44" s="34">
        <v>1.65</v>
      </c>
      <c r="AE44" s="34">
        <v>0.02</v>
      </c>
      <c r="AF44" s="34">
        <v>0.02</v>
      </c>
      <c r="AG44" s="34">
        <v>0.28999999999999998</v>
      </c>
      <c r="AH44" s="34">
        <v>0.39</v>
      </c>
      <c r="AI44" s="34">
        <v>17.399999999999999</v>
      </c>
      <c r="AJ44" s="34">
        <v>0</v>
      </c>
      <c r="AK44" s="34">
        <v>22.3</v>
      </c>
      <c r="AL44" s="34">
        <v>19.63</v>
      </c>
      <c r="AM44" s="34">
        <v>25.48</v>
      </c>
      <c r="AN44" s="34">
        <v>24.27</v>
      </c>
      <c r="AO44" s="34">
        <v>8.2200000000000006</v>
      </c>
      <c r="AP44" s="34">
        <v>17.559999999999999</v>
      </c>
      <c r="AQ44" s="34">
        <v>3.99</v>
      </c>
      <c r="AR44" s="34">
        <v>21.13</v>
      </c>
      <c r="AS44" s="34">
        <v>27.65</v>
      </c>
      <c r="AT44" s="34">
        <v>31.52</v>
      </c>
      <c r="AU44" s="34">
        <v>72.61</v>
      </c>
      <c r="AV44" s="34">
        <v>10.95</v>
      </c>
      <c r="AW44" s="34">
        <v>18.72</v>
      </c>
      <c r="AX44" s="34">
        <v>103.44</v>
      </c>
      <c r="AY44" s="34">
        <v>0</v>
      </c>
      <c r="AZ44" s="34">
        <v>22.8</v>
      </c>
      <c r="BA44" s="34">
        <v>23.26</v>
      </c>
      <c r="BB44" s="34">
        <v>18.559999999999999</v>
      </c>
      <c r="BC44" s="34">
        <v>7.82</v>
      </c>
      <c r="BD44" s="34">
        <v>0</v>
      </c>
      <c r="BE44" s="34">
        <v>0</v>
      </c>
      <c r="BF44" s="34">
        <v>0</v>
      </c>
      <c r="BG44" s="34">
        <v>0</v>
      </c>
      <c r="BH44" s="34">
        <v>0</v>
      </c>
      <c r="BI44" s="34">
        <v>0</v>
      </c>
      <c r="BJ44" s="34">
        <v>0</v>
      </c>
      <c r="BK44" s="34">
        <v>0.22</v>
      </c>
      <c r="BL44" s="34">
        <v>0</v>
      </c>
      <c r="BM44" s="34">
        <v>0.14000000000000001</v>
      </c>
      <c r="BN44" s="34">
        <v>0.01</v>
      </c>
      <c r="BO44" s="34">
        <v>0.02</v>
      </c>
      <c r="BP44" s="34">
        <v>0</v>
      </c>
      <c r="BQ44" s="34">
        <v>0</v>
      </c>
      <c r="BR44" s="34">
        <v>0</v>
      </c>
      <c r="BS44" s="34">
        <v>0.84</v>
      </c>
      <c r="BT44" s="34">
        <v>0</v>
      </c>
      <c r="BU44" s="34">
        <v>0</v>
      </c>
      <c r="BV44" s="34">
        <v>2.08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46.01</v>
      </c>
      <c r="CC44" s="33">
        <v>9.8000000000000007</v>
      </c>
      <c r="CE44" s="31">
        <v>1.94</v>
      </c>
      <c r="CG44" s="31">
        <v>15.37</v>
      </c>
      <c r="CH44" s="31">
        <v>7.1</v>
      </c>
      <c r="CI44" s="31">
        <v>11.24</v>
      </c>
      <c r="CJ44" s="31">
        <v>352.9</v>
      </c>
      <c r="CK44" s="31">
        <v>102.95</v>
      </c>
      <c r="CL44" s="31">
        <v>227.93</v>
      </c>
      <c r="CM44" s="31">
        <v>13.46</v>
      </c>
      <c r="CN44" s="31">
        <v>13.16</v>
      </c>
      <c r="CO44" s="31">
        <v>13.31</v>
      </c>
      <c r="CP44" s="31">
        <v>1.8</v>
      </c>
      <c r="CQ44" s="31">
        <v>0.3</v>
      </c>
      <c r="CR44" s="31">
        <v>6.85</v>
      </c>
    </row>
    <row r="45" spans="1:96" s="31" customFormat="1">
      <c r="A45" s="31" t="str">
        <f>"4/2"</f>
        <v>4/2</v>
      </c>
      <c r="B45" s="32" t="s">
        <v>117</v>
      </c>
      <c r="C45" s="33" t="str">
        <f>"200"</f>
        <v>200</v>
      </c>
      <c r="D45" s="33">
        <v>1.75</v>
      </c>
      <c r="E45" s="33">
        <v>0</v>
      </c>
      <c r="F45" s="33">
        <v>4.37</v>
      </c>
      <c r="G45" s="33">
        <v>4.22</v>
      </c>
      <c r="H45" s="33">
        <v>13.81</v>
      </c>
      <c r="I45" s="33">
        <v>97.159974080000012</v>
      </c>
      <c r="J45" s="34">
        <v>0.99</v>
      </c>
      <c r="K45" s="34">
        <v>2.6</v>
      </c>
      <c r="L45" s="34">
        <v>0</v>
      </c>
      <c r="M45" s="34">
        <v>0</v>
      </c>
      <c r="N45" s="34">
        <v>6.88</v>
      </c>
      <c r="O45" s="34">
        <v>4.8499999999999996</v>
      </c>
      <c r="P45" s="34">
        <v>2.0699999999999998</v>
      </c>
      <c r="Q45" s="34">
        <v>0</v>
      </c>
      <c r="R45" s="34">
        <v>0</v>
      </c>
      <c r="S45" s="34">
        <v>0.21</v>
      </c>
      <c r="T45" s="34">
        <v>2.15</v>
      </c>
      <c r="U45" s="34">
        <v>432.8</v>
      </c>
      <c r="V45" s="34">
        <v>342.82</v>
      </c>
      <c r="W45" s="34">
        <v>32.020000000000003</v>
      </c>
      <c r="X45" s="34">
        <v>21.5</v>
      </c>
      <c r="Y45" s="34">
        <v>49.34</v>
      </c>
      <c r="Z45" s="34">
        <v>1.07</v>
      </c>
      <c r="AA45" s="34">
        <v>3.02</v>
      </c>
      <c r="AB45" s="34">
        <v>779.46</v>
      </c>
      <c r="AC45" s="34">
        <v>167.5</v>
      </c>
      <c r="AD45" s="34">
        <v>1.91</v>
      </c>
      <c r="AE45" s="34">
        <v>0.05</v>
      </c>
      <c r="AF45" s="34">
        <v>0.05</v>
      </c>
      <c r="AG45" s="34">
        <v>0.53</v>
      </c>
      <c r="AH45" s="34">
        <v>1.01</v>
      </c>
      <c r="AI45" s="34">
        <v>5.45</v>
      </c>
      <c r="AJ45" s="34">
        <v>0</v>
      </c>
      <c r="AK45" s="34">
        <v>86.93</v>
      </c>
      <c r="AL45" s="34">
        <v>82.77</v>
      </c>
      <c r="AM45" s="34">
        <v>131.69</v>
      </c>
      <c r="AN45" s="34">
        <v>147.71</v>
      </c>
      <c r="AO45" s="34">
        <v>38.340000000000003</v>
      </c>
      <c r="AP45" s="34">
        <v>82.7</v>
      </c>
      <c r="AQ45" s="34">
        <v>24.47</v>
      </c>
      <c r="AR45" s="34">
        <v>76.319999999999993</v>
      </c>
      <c r="AS45" s="34">
        <v>97.28</v>
      </c>
      <c r="AT45" s="34">
        <v>143.5</v>
      </c>
      <c r="AU45" s="34">
        <v>286.95</v>
      </c>
      <c r="AV45" s="34">
        <v>46.68</v>
      </c>
      <c r="AW45" s="34">
        <v>81.349999999999994</v>
      </c>
      <c r="AX45" s="34">
        <v>383.57</v>
      </c>
      <c r="AY45" s="34">
        <v>0</v>
      </c>
      <c r="AZ45" s="34">
        <v>76.27</v>
      </c>
      <c r="BA45" s="34">
        <v>84.57</v>
      </c>
      <c r="BB45" s="34">
        <v>69.28</v>
      </c>
      <c r="BC45" s="34">
        <v>26.69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0.24</v>
      </c>
      <c r="BL45" s="34">
        <v>0</v>
      </c>
      <c r="BM45" s="34">
        <v>0.15</v>
      </c>
      <c r="BN45" s="34">
        <v>0.01</v>
      </c>
      <c r="BO45" s="34">
        <v>0.02</v>
      </c>
      <c r="BP45" s="34">
        <v>0</v>
      </c>
      <c r="BQ45" s="34">
        <v>0</v>
      </c>
      <c r="BR45" s="34">
        <v>0</v>
      </c>
      <c r="BS45" s="34">
        <v>0.89</v>
      </c>
      <c r="BT45" s="34">
        <v>0</v>
      </c>
      <c r="BU45" s="34">
        <v>0</v>
      </c>
      <c r="BV45" s="34">
        <v>2.39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251.88</v>
      </c>
      <c r="CC45" s="33">
        <v>19.63</v>
      </c>
      <c r="CE45" s="31">
        <v>132.93</v>
      </c>
      <c r="CG45" s="31">
        <v>51.47</v>
      </c>
      <c r="CH45" s="31">
        <v>30.55</v>
      </c>
      <c r="CI45" s="31">
        <v>41.01</v>
      </c>
      <c r="CJ45" s="31">
        <v>1072.21</v>
      </c>
      <c r="CK45" s="31">
        <v>410.46</v>
      </c>
      <c r="CL45" s="31">
        <v>741.33</v>
      </c>
      <c r="CM45" s="31">
        <v>44.66</v>
      </c>
      <c r="CN45" s="31">
        <v>23.68</v>
      </c>
      <c r="CO45" s="31">
        <v>34.17</v>
      </c>
      <c r="CP45" s="31">
        <v>1.04</v>
      </c>
      <c r="CQ45" s="31">
        <v>1.04</v>
      </c>
      <c r="CR45" s="31">
        <v>11.9</v>
      </c>
    </row>
    <row r="46" spans="1:96" s="31" customFormat="1">
      <c r="A46" s="31" t="str">
        <f>"46/3"</f>
        <v>46/3</v>
      </c>
      <c r="B46" s="32" t="s">
        <v>118</v>
      </c>
      <c r="C46" s="33" t="str">
        <f>"180"</f>
        <v>180</v>
      </c>
      <c r="D46" s="33">
        <v>6.36</v>
      </c>
      <c r="E46" s="33">
        <v>0.04</v>
      </c>
      <c r="F46" s="33">
        <v>3.57</v>
      </c>
      <c r="G46" s="33">
        <v>0.8</v>
      </c>
      <c r="H46" s="33">
        <v>40.93</v>
      </c>
      <c r="I46" s="33">
        <v>220.7282094</v>
      </c>
      <c r="J46" s="34">
        <v>2.2400000000000002</v>
      </c>
      <c r="K46" s="34">
        <v>0.1</v>
      </c>
      <c r="L46" s="34">
        <v>0</v>
      </c>
      <c r="M46" s="34">
        <v>0</v>
      </c>
      <c r="N46" s="34">
        <v>1.17</v>
      </c>
      <c r="O46" s="34">
        <v>37.700000000000003</v>
      </c>
      <c r="P46" s="34">
        <v>2.06</v>
      </c>
      <c r="Q46" s="34">
        <v>0</v>
      </c>
      <c r="R46" s="34">
        <v>0</v>
      </c>
      <c r="S46" s="34">
        <v>0</v>
      </c>
      <c r="T46" s="34">
        <v>1.54</v>
      </c>
      <c r="U46" s="34">
        <v>455.42</v>
      </c>
      <c r="V46" s="34">
        <v>67.52</v>
      </c>
      <c r="W46" s="34">
        <v>14.97</v>
      </c>
      <c r="X46" s="34">
        <v>8.74</v>
      </c>
      <c r="Y46" s="34">
        <v>48.26</v>
      </c>
      <c r="Z46" s="34">
        <v>0.89</v>
      </c>
      <c r="AA46" s="34">
        <v>10.8</v>
      </c>
      <c r="AB46" s="34">
        <v>10.8</v>
      </c>
      <c r="AC46" s="34">
        <v>20.25</v>
      </c>
      <c r="AD46" s="34">
        <v>0.96</v>
      </c>
      <c r="AE46" s="34">
        <v>0.08</v>
      </c>
      <c r="AF46" s="34">
        <v>0.02</v>
      </c>
      <c r="AG46" s="34">
        <v>0.59</v>
      </c>
      <c r="AH46" s="34">
        <v>1.78</v>
      </c>
      <c r="AI46" s="34">
        <v>0</v>
      </c>
      <c r="AJ46" s="34">
        <v>0</v>
      </c>
      <c r="AK46" s="34">
        <v>275.61</v>
      </c>
      <c r="AL46" s="34">
        <v>251.98</v>
      </c>
      <c r="AM46" s="34">
        <v>472.07</v>
      </c>
      <c r="AN46" s="34">
        <v>147.44999999999999</v>
      </c>
      <c r="AO46" s="34">
        <v>89.89</v>
      </c>
      <c r="AP46" s="34">
        <v>182.63</v>
      </c>
      <c r="AQ46" s="34">
        <v>59.92</v>
      </c>
      <c r="AR46" s="34">
        <v>292.87</v>
      </c>
      <c r="AS46" s="34">
        <v>193.67</v>
      </c>
      <c r="AT46" s="34">
        <v>233.51</v>
      </c>
      <c r="AU46" s="34">
        <v>200.31</v>
      </c>
      <c r="AV46" s="34">
        <v>117.69</v>
      </c>
      <c r="AW46" s="34">
        <v>204.66</v>
      </c>
      <c r="AX46" s="34">
        <v>1797.43</v>
      </c>
      <c r="AY46" s="34">
        <v>0</v>
      </c>
      <c r="AZ46" s="34">
        <v>566.38</v>
      </c>
      <c r="BA46" s="34">
        <v>293.38</v>
      </c>
      <c r="BB46" s="34">
        <v>147.32</v>
      </c>
      <c r="BC46" s="34">
        <v>116.63</v>
      </c>
      <c r="BD46" s="34">
        <v>0.11</v>
      </c>
      <c r="BE46" s="34">
        <v>0.05</v>
      </c>
      <c r="BF46" s="34">
        <v>0.03</v>
      </c>
      <c r="BG46" s="34">
        <v>0.06</v>
      </c>
      <c r="BH46" s="34">
        <v>7.0000000000000007E-2</v>
      </c>
      <c r="BI46" s="34">
        <v>0.31</v>
      </c>
      <c r="BJ46" s="34">
        <v>0</v>
      </c>
      <c r="BK46" s="34">
        <v>0.97</v>
      </c>
      <c r="BL46" s="34">
        <v>0</v>
      </c>
      <c r="BM46" s="34">
        <v>0.28000000000000003</v>
      </c>
      <c r="BN46" s="34">
        <v>0</v>
      </c>
      <c r="BO46" s="34">
        <v>0</v>
      </c>
      <c r="BP46" s="34">
        <v>0</v>
      </c>
      <c r="BQ46" s="34">
        <v>0.06</v>
      </c>
      <c r="BR46" s="34">
        <v>0.1</v>
      </c>
      <c r="BS46" s="34">
        <v>0.72</v>
      </c>
      <c r="BT46" s="34">
        <v>0</v>
      </c>
      <c r="BU46" s="34">
        <v>0</v>
      </c>
      <c r="BV46" s="34">
        <v>0.28999999999999998</v>
      </c>
      <c r="BW46" s="34">
        <v>0.01</v>
      </c>
      <c r="BX46" s="34">
        <v>0</v>
      </c>
      <c r="BY46" s="34">
        <v>0</v>
      </c>
      <c r="BZ46" s="34">
        <v>0</v>
      </c>
      <c r="CA46" s="34">
        <v>0</v>
      </c>
      <c r="CB46" s="34">
        <v>9.08</v>
      </c>
      <c r="CC46" s="33">
        <v>12.3</v>
      </c>
      <c r="CE46" s="31">
        <v>12.6</v>
      </c>
      <c r="CG46" s="31">
        <v>42.58</v>
      </c>
      <c r="CH46" s="31">
        <v>21.66</v>
      </c>
      <c r="CI46" s="31">
        <v>32.119999999999997</v>
      </c>
      <c r="CJ46" s="31">
        <v>396.62</v>
      </c>
      <c r="CK46" s="31">
        <v>391.9</v>
      </c>
      <c r="CL46" s="31">
        <v>394.26</v>
      </c>
      <c r="CM46" s="31">
        <v>3.95</v>
      </c>
      <c r="CN46" s="31">
        <v>3.61</v>
      </c>
      <c r="CO46" s="31">
        <v>3.78</v>
      </c>
      <c r="CP46" s="31">
        <v>0</v>
      </c>
      <c r="CQ46" s="31">
        <v>1.17</v>
      </c>
      <c r="CR46" s="31">
        <v>7.45</v>
      </c>
    </row>
    <row r="47" spans="1:96" s="31" customFormat="1">
      <c r="A47" s="31" t="str">
        <f>"12/8"</f>
        <v>12/8</v>
      </c>
      <c r="B47" s="32" t="s">
        <v>119</v>
      </c>
      <c r="C47" s="33" t="str">
        <f>"90"</f>
        <v>90</v>
      </c>
      <c r="D47" s="33">
        <v>12.76</v>
      </c>
      <c r="E47" s="33">
        <v>11.98</v>
      </c>
      <c r="F47" s="33">
        <v>30.81</v>
      </c>
      <c r="G47" s="33">
        <v>2.91</v>
      </c>
      <c r="H47" s="33">
        <v>4.8099999999999996</v>
      </c>
      <c r="I47" s="33">
        <v>346.85121000000004</v>
      </c>
      <c r="J47" s="34">
        <v>10.79</v>
      </c>
      <c r="K47" s="34">
        <v>1.95</v>
      </c>
      <c r="L47" s="34">
        <v>0</v>
      </c>
      <c r="M47" s="34">
        <v>0</v>
      </c>
      <c r="N47" s="34">
        <v>2.1800000000000002</v>
      </c>
      <c r="O47" s="34">
        <v>2.12</v>
      </c>
      <c r="P47" s="34">
        <v>0.51</v>
      </c>
      <c r="Q47" s="34">
        <v>0</v>
      </c>
      <c r="R47" s="34">
        <v>0</v>
      </c>
      <c r="S47" s="34">
        <v>0.19</v>
      </c>
      <c r="T47" s="34">
        <v>1.56</v>
      </c>
      <c r="U47" s="34">
        <v>215.58</v>
      </c>
      <c r="V47" s="34">
        <v>318.79000000000002</v>
      </c>
      <c r="W47" s="34">
        <v>12.52</v>
      </c>
      <c r="X47" s="34">
        <v>25.45</v>
      </c>
      <c r="Y47" s="34">
        <v>150.83000000000001</v>
      </c>
      <c r="Z47" s="34">
        <v>1.71</v>
      </c>
      <c r="AA47" s="34">
        <v>0</v>
      </c>
      <c r="AB47" s="34">
        <v>107.1</v>
      </c>
      <c r="AC47" s="34">
        <v>21</v>
      </c>
      <c r="AD47" s="34">
        <v>1.81</v>
      </c>
      <c r="AE47" s="34">
        <v>0.34</v>
      </c>
      <c r="AF47" s="34">
        <v>0.11</v>
      </c>
      <c r="AG47" s="34">
        <v>2.11</v>
      </c>
      <c r="AH47" s="34">
        <v>5.44</v>
      </c>
      <c r="AI47" s="34">
        <v>1.28</v>
      </c>
      <c r="AJ47" s="34">
        <v>0</v>
      </c>
      <c r="AK47" s="34">
        <v>709.72</v>
      </c>
      <c r="AL47" s="34">
        <v>605.49</v>
      </c>
      <c r="AM47" s="34">
        <v>922.88</v>
      </c>
      <c r="AN47" s="34">
        <v>1045.29</v>
      </c>
      <c r="AO47" s="34">
        <v>290.92</v>
      </c>
      <c r="AP47" s="34">
        <v>556.85</v>
      </c>
      <c r="AQ47" s="34">
        <v>162.88999999999999</v>
      </c>
      <c r="AR47" s="34">
        <v>500.24</v>
      </c>
      <c r="AS47" s="34">
        <v>657.11</v>
      </c>
      <c r="AT47" s="34">
        <v>747.93</v>
      </c>
      <c r="AU47" s="34">
        <v>1117.4000000000001</v>
      </c>
      <c r="AV47" s="34">
        <v>487.51</v>
      </c>
      <c r="AW47" s="34">
        <v>592.32000000000005</v>
      </c>
      <c r="AX47" s="34">
        <v>1951.29</v>
      </c>
      <c r="AY47" s="34">
        <v>142.44</v>
      </c>
      <c r="AZ47" s="34">
        <v>572.28</v>
      </c>
      <c r="BA47" s="34">
        <v>526.21</v>
      </c>
      <c r="BB47" s="34">
        <v>442.84</v>
      </c>
      <c r="BC47" s="34">
        <v>159.04</v>
      </c>
      <c r="BD47" s="34">
        <v>0</v>
      </c>
      <c r="BE47" s="34">
        <v>0</v>
      </c>
      <c r="BF47" s="34">
        <v>0</v>
      </c>
      <c r="BG47" s="34">
        <v>0</v>
      </c>
      <c r="BH47" s="34">
        <v>0</v>
      </c>
      <c r="BI47" s="34">
        <v>0</v>
      </c>
      <c r="BJ47" s="34">
        <v>0</v>
      </c>
      <c r="BK47" s="34">
        <v>0.18</v>
      </c>
      <c r="BL47" s="34">
        <v>0</v>
      </c>
      <c r="BM47" s="34">
        <v>0.12</v>
      </c>
      <c r="BN47" s="34">
        <v>0.01</v>
      </c>
      <c r="BO47" s="34">
        <v>0.02</v>
      </c>
      <c r="BP47" s="34">
        <v>0</v>
      </c>
      <c r="BQ47" s="34">
        <v>0</v>
      </c>
      <c r="BR47" s="34">
        <v>0</v>
      </c>
      <c r="BS47" s="34">
        <v>0.68</v>
      </c>
      <c r="BT47" s="34">
        <v>0</v>
      </c>
      <c r="BU47" s="34">
        <v>0</v>
      </c>
      <c r="BV47" s="34">
        <v>1.7</v>
      </c>
      <c r="BW47" s="34">
        <v>0</v>
      </c>
      <c r="BX47" s="34">
        <v>0</v>
      </c>
      <c r="BY47" s="34">
        <v>0</v>
      </c>
      <c r="BZ47" s="34">
        <v>0</v>
      </c>
      <c r="CA47" s="34">
        <v>0</v>
      </c>
      <c r="CB47" s="34">
        <v>114.21</v>
      </c>
      <c r="CC47" s="33">
        <v>53.07</v>
      </c>
      <c r="CE47" s="31">
        <v>17.850000000000001</v>
      </c>
      <c r="CG47" s="31">
        <v>25.28</v>
      </c>
      <c r="CH47" s="31">
        <v>16.28</v>
      </c>
      <c r="CI47" s="31">
        <v>20.78</v>
      </c>
      <c r="CJ47" s="31">
        <v>3120.68</v>
      </c>
      <c r="CK47" s="31">
        <v>1914.52</v>
      </c>
      <c r="CL47" s="31">
        <v>2517.6</v>
      </c>
      <c r="CM47" s="31">
        <v>31.35</v>
      </c>
      <c r="CN47" s="31">
        <v>19.78</v>
      </c>
      <c r="CO47" s="31">
        <v>25.6</v>
      </c>
      <c r="CP47" s="31">
        <v>0</v>
      </c>
      <c r="CQ47" s="31">
        <v>0.45</v>
      </c>
      <c r="CR47" s="31">
        <v>32.159999999999997</v>
      </c>
    </row>
    <row r="48" spans="1:96" s="31" customFormat="1">
      <c r="A48" s="31" t="str">
        <f>"2"</f>
        <v>2</v>
      </c>
      <c r="B48" s="32" t="s">
        <v>95</v>
      </c>
      <c r="C48" s="33" t="str">
        <f>"36,3"</f>
        <v>36,3</v>
      </c>
      <c r="D48" s="33">
        <v>2.4</v>
      </c>
      <c r="E48" s="33">
        <v>0</v>
      </c>
      <c r="F48" s="33">
        <v>0.24</v>
      </c>
      <c r="G48" s="33">
        <v>0.24</v>
      </c>
      <c r="H48" s="33">
        <v>17.02</v>
      </c>
      <c r="I48" s="33">
        <v>81.276062999999994</v>
      </c>
      <c r="J48" s="34">
        <v>0</v>
      </c>
      <c r="K48" s="34">
        <v>0</v>
      </c>
      <c r="L48" s="34">
        <v>0</v>
      </c>
      <c r="M48" s="34">
        <v>0</v>
      </c>
      <c r="N48" s="34">
        <v>0.4</v>
      </c>
      <c r="O48" s="34">
        <v>16.55</v>
      </c>
      <c r="P48" s="34">
        <v>7.0000000000000007E-2</v>
      </c>
      <c r="Q48" s="34">
        <v>0</v>
      </c>
      <c r="R48" s="34">
        <v>0</v>
      </c>
      <c r="S48" s="34">
        <v>0</v>
      </c>
      <c r="T48" s="34">
        <v>0.65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0</v>
      </c>
      <c r="AA48" s="34">
        <v>0</v>
      </c>
      <c r="AB48" s="34">
        <v>0</v>
      </c>
      <c r="AC48" s="34">
        <v>0</v>
      </c>
      <c r="AD48" s="34">
        <v>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115.9</v>
      </c>
      <c r="AL48" s="34">
        <v>120.64</v>
      </c>
      <c r="AM48" s="34">
        <v>184.75</v>
      </c>
      <c r="AN48" s="34">
        <v>61.27</v>
      </c>
      <c r="AO48" s="34">
        <v>36.32</v>
      </c>
      <c r="AP48" s="34">
        <v>72.64</v>
      </c>
      <c r="AQ48" s="34">
        <v>27.48</v>
      </c>
      <c r="AR48" s="34">
        <v>131.38</v>
      </c>
      <c r="AS48" s="34">
        <v>81.48</v>
      </c>
      <c r="AT48" s="34">
        <v>113.69</v>
      </c>
      <c r="AU48" s="34">
        <v>93.8</v>
      </c>
      <c r="AV48" s="34">
        <v>49.27</v>
      </c>
      <c r="AW48" s="34">
        <v>87.16</v>
      </c>
      <c r="AX48" s="34">
        <v>728.89</v>
      </c>
      <c r="AY48" s="34">
        <v>0</v>
      </c>
      <c r="AZ48" s="34">
        <v>237.49</v>
      </c>
      <c r="BA48" s="34">
        <v>103.27</v>
      </c>
      <c r="BB48" s="34">
        <v>68.53</v>
      </c>
      <c r="BC48" s="34">
        <v>54.32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0.03</v>
      </c>
      <c r="BL48" s="34">
        <v>0</v>
      </c>
      <c r="BM48" s="34">
        <v>0</v>
      </c>
      <c r="BN48" s="34">
        <v>0</v>
      </c>
      <c r="BO48" s="34">
        <v>0</v>
      </c>
      <c r="BP48" s="34">
        <v>0</v>
      </c>
      <c r="BQ48" s="34">
        <v>0</v>
      </c>
      <c r="BR48" s="34">
        <v>0</v>
      </c>
      <c r="BS48" s="34">
        <v>0.02</v>
      </c>
      <c r="BT48" s="34">
        <v>0</v>
      </c>
      <c r="BU48" s="34">
        <v>0</v>
      </c>
      <c r="BV48" s="34">
        <v>0.1</v>
      </c>
      <c r="BW48" s="34">
        <v>0.01</v>
      </c>
      <c r="BX48" s="34">
        <v>0</v>
      </c>
      <c r="BY48" s="34">
        <v>0</v>
      </c>
      <c r="BZ48" s="34">
        <v>0</v>
      </c>
      <c r="CA48" s="34">
        <v>0</v>
      </c>
      <c r="CB48" s="34">
        <v>14.19</v>
      </c>
      <c r="CC48" s="33">
        <v>2.61</v>
      </c>
      <c r="CE48" s="31">
        <v>0</v>
      </c>
      <c r="CG48" s="31">
        <v>0</v>
      </c>
      <c r="CH48" s="31">
        <v>0</v>
      </c>
      <c r="CI48" s="31">
        <v>0</v>
      </c>
      <c r="CJ48" s="31">
        <v>802.15</v>
      </c>
      <c r="CK48" s="31">
        <v>309.04000000000002</v>
      </c>
      <c r="CL48" s="31">
        <v>555.6</v>
      </c>
      <c r="CM48" s="31">
        <v>6.42</v>
      </c>
      <c r="CN48" s="31">
        <v>6.42</v>
      </c>
      <c r="CO48" s="31">
        <v>6.42</v>
      </c>
      <c r="CP48" s="31">
        <v>0</v>
      </c>
      <c r="CQ48" s="31">
        <v>0</v>
      </c>
      <c r="CR48" s="31">
        <v>2.1800000000000002</v>
      </c>
    </row>
    <row r="49" spans="1:96" s="31" customFormat="1">
      <c r="A49" s="31" t="str">
        <f>"3"</f>
        <v>3</v>
      </c>
      <c r="B49" s="32" t="s">
        <v>104</v>
      </c>
      <c r="C49" s="33" t="str">
        <f>"20"</f>
        <v>20</v>
      </c>
      <c r="D49" s="33">
        <v>1.32</v>
      </c>
      <c r="E49" s="33">
        <v>0</v>
      </c>
      <c r="F49" s="33">
        <v>0.24</v>
      </c>
      <c r="G49" s="33">
        <v>0.24</v>
      </c>
      <c r="H49" s="33">
        <v>8.34</v>
      </c>
      <c r="I49" s="33">
        <v>38.676000000000002</v>
      </c>
      <c r="J49" s="34">
        <v>0.04</v>
      </c>
      <c r="K49" s="34">
        <v>0</v>
      </c>
      <c r="L49" s="34">
        <v>0</v>
      </c>
      <c r="M49" s="34">
        <v>0</v>
      </c>
      <c r="N49" s="34">
        <v>0.24</v>
      </c>
      <c r="O49" s="34">
        <v>6.44</v>
      </c>
      <c r="P49" s="34">
        <v>1.66</v>
      </c>
      <c r="Q49" s="34">
        <v>0</v>
      </c>
      <c r="R49" s="34">
        <v>0</v>
      </c>
      <c r="S49" s="34">
        <v>0.2</v>
      </c>
      <c r="T49" s="34">
        <v>0.5</v>
      </c>
      <c r="U49" s="34">
        <v>122</v>
      </c>
      <c r="V49" s="34">
        <v>49</v>
      </c>
      <c r="W49" s="34">
        <v>7</v>
      </c>
      <c r="X49" s="34">
        <v>9.4</v>
      </c>
      <c r="Y49" s="34">
        <v>31.6</v>
      </c>
      <c r="Z49" s="34">
        <v>0.78</v>
      </c>
      <c r="AA49" s="34">
        <v>0</v>
      </c>
      <c r="AB49" s="34">
        <v>1</v>
      </c>
      <c r="AC49" s="34">
        <v>0.2</v>
      </c>
      <c r="AD49" s="34">
        <v>0.28000000000000003</v>
      </c>
      <c r="AE49" s="34">
        <v>0.04</v>
      </c>
      <c r="AF49" s="34">
        <v>0.02</v>
      </c>
      <c r="AG49" s="34">
        <v>0.14000000000000001</v>
      </c>
      <c r="AH49" s="34">
        <v>0.4</v>
      </c>
      <c r="AI49" s="34">
        <v>0</v>
      </c>
      <c r="AJ49" s="34">
        <v>0</v>
      </c>
      <c r="AK49" s="34">
        <v>0</v>
      </c>
      <c r="AL49" s="34">
        <v>0</v>
      </c>
      <c r="AM49" s="34">
        <v>85.4</v>
      </c>
      <c r="AN49" s="34">
        <v>44.6</v>
      </c>
      <c r="AO49" s="34">
        <v>18.600000000000001</v>
      </c>
      <c r="AP49" s="34">
        <v>39.6</v>
      </c>
      <c r="AQ49" s="34">
        <v>16</v>
      </c>
      <c r="AR49" s="34">
        <v>74.2</v>
      </c>
      <c r="AS49" s="34">
        <v>59.4</v>
      </c>
      <c r="AT49" s="34">
        <v>58.2</v>
      </c>
      <c r="AU49" s="34">
        <v>92.8</v>
      </c>
      <c r="AV49" s="34">
        <v>24.8</v>
      </c>
      <c r="AW49" s="34">
        <v>62</v>
      </c>
      <c r="AX49" s="34">
        <v>305.8</v>
      </c>
      <c r="AY49" s="34">
        <v>0</v>
      </c>
      <c r="AZ49" s="34">
        <v>105.2</v>
      </c>
      <c r="BA49" s="34">
        <v>58.2</v>
      </c>
      <c r="BB49" s="34">
        <v>36</v>
      </c>
      <c r="BC49" s="34">
        <v>26</v>
      </c>
      <c r="BD49" s="34">
        <v>0</v>
      </c>
      <c r="BE49" s="34">
        <v>0</v>
      </c>
      <c r="BF49" s="34">
        <v>0</v>
      </c>
      <c r="BG49" s="34">
        <v>0</v>
      </c>
      <c r="BH49" s="34">
        <v>0</v>
      </c>
      <c r="BI49" s="34">
        <v>0</v>
      </c>
      <c r="BJ49" s="34">
        <v>0</v>
      </c>
      <c r="BK49" s="34">
        <v>0.03</v>
      </c>
      <c r="BL49" s="34">
        <v>0</v>
      </c>
      <c r="BM49" s="34">
        <v>0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4">
        <v>0.02</v>
      </c>
      <c r="BT49" s="34">
        <v>0</v>
      </c>
      <c r="BU49" s="34">
        <v>0</v>
      </c>
      <c r="BV49" s="34">
        <v>0.1</v>
      </c>
      <c r="BW49" s="34">
        <v>0.02</v>
      </c>
      <c r="BX49" s="34">
        <v>0</v>
      </c>
      <c r="BY49" s="34">
        <v>0</v>
      </c>
      <c r="BZ49" s="34">
        <v>0</v>
      </c>
      <c r="CA49" s="34">
        <v>0</v>
      </c>
      <c r="CB49" s="34">
        <v>9.4</v>
      </c>
      <c r="CC49" s="33">
        <v>1.48</v>
      </c>
      <c r="CE49" s="31">
        <v>0.17</v>
      </c>
      <c r="CG49" s="31">
        <v>0</v>
      </c>
      <c r="CH49" s="31">
        <v>0</v>
      </c>
      <c r="CI49" s="31">
        <v>0</v>
      </c>
      <c r="CJ49" s="31">
        <v>0</v>
      </c>
      <c r="CK49" s="31">
        <v>0</v>
      </c>
      <c r="CL49" s="31">
        <v>0</v>
      </c>
      <c r="CM49" s="31">
        <v>0</v>
      </c>
      <c r="CN49" s="31">
        <v>0</v>
      </c>
      <c r="CO49" s="31">
        <v>0</v>
      </c>
      <c r="CP49" s="31">
        <v>0</v>
      </c>
      <c r="CQ49" s="31">
        <v>0</v>
      </c>
      <c r="CR49" s="31">
        <v>1.23</v>
      </c>
    </row>
    <row r="50" spans="1:96" s="31" customFormat="1">
      <c r="A50" s="31" t="str">
        <f>"6/10"</f>
        <v>6/10</v>
      </c>
      <c r="B50" s="32" t="s">
        <v>120</v>
      </c>
      <c r="C50" s="33" t="str">
        <f>"200"</f>
        <v>200</v>
      </c>
      <c r="D50" s="33">
        <v>1.02</v>
      </c>
      <c r="E50" s="33">
        <v>0</v>
      </c>
      <c r="F50" s="33">
        <v>0.06</v>
      </c>
      <c r="G50" s="33">
        <v>0.06</v>
      </c>
      <c r="H50" s="33">
        <v>18.29</v>
      </c>
      <c r="I50" s="33">
        <v>69.016159999999999</v>
      </c>
      <c r="J50" s="34">
        <v>0.02</v>
      </c>
      <c r="K50" s="34">
        <v>0</v>
      </c>
      <c r="L50" s="34">
        <v>0</v>
      </c>
      <c r="M50" s="34">
        <v>0</v>
      </c>
      <c r="N50" s="34">
        <v>14.3</v>
      </c>
      <c r="O50" s="34">
        <v>0.56999999999999995</v>
      </c>
      <c r="P50" s="34">
        <v>3.42</v>
      </c>
      <c r="Q50" s="34">
        <v>0</v>
      </c>
      <c r="R50" s="34">
        <v>0</v>
      </c>
      <c r="S50" s="34">
        <v>0.3</v>
      </c>
      <c r="T50" s="34">
        <v>0.81</v>
      </c>
      <c r="U50" s="34">
        <v>3.42</v>
      </c>
      <c r="V50" s="34">
        <v>340.11</v>
      </c>
      <c r="W50" s="34">
        <v>31.19</v>
      </c>
      <c r="X50" s="34">
        <v>19.95</v>
      </c>
      <c r="Y50" s="34">
        <v>27.16</v>
      </c>
      <c r="Z50" s="34">
        <v>0.64</v>
      </c>
      <c r="AA50" s="34">
        <v>0</v>
      </c>
      <c r="AB50" s="34">
        <v>630</v>
      </c>
      <c r="AC50" s="34">
        <v>116.6</v>
      </c>
      <c r="AD50" s="34">
        <v>1.1000000000000001</v>
      </c>
      <c r="AE50" s="34">
        <v>0.02</v>
      </c>
      <c r="AF50" s="34">
        <v>0.04</v>
      </c>
      <c r="AG50" s="34">
        <v>0.51</v>
      </c>
      <c r="AH50" s="34">
        <v>0.78</v>
      </c>
      <c r="AI50" s="34">
        <v>0.32</v>
      </c>
      <c r="AJ50" s="34">
        <v>0</v>
      </c>
      <c r="AK50" s="34">
        <v>0.01</v>
      </c>
      <c r="AL50" s="34">
        <v>0.01</v>
      </c>
      <c r="AM50" s="34">
        <v>0.01</v>
      </c>
      <c r="AN50" s="34">
        <v>0.02</v>
      </c>
      <c r="AO50" s="34">
        <v>0</v>
      </c>
      <c r="AP50" s="34">
        <v>0.01</v>
      </c>
      <c r="AQ50" s="34">
        <v>0</v>
      </c>
      <c r="AR50" s="34">
        <v>0.01</v>
      </c>
      <c r="AS50" s="34">
        <v>0.01</v>
      </c>
      <c r="AT50" s="34">
        <v>0.01</v>
      </c>
      <c r="AU50" s="34">
        <v>0.06</v>
      </c>
      <c r="AV50" s="34">
        <v>0</v>
      </c>
      <c r="AW50" s="34">
        <v>0.01</v>
      </c>
      <c r="AX50" s="34">
        <v>0.03</v>
      </c>
      <c r="AY50" s="34">
        <v>0</v>
      </c>
      <c r="AZ50" s="34">
        <v>0.02</v>
      </c>
      <c r="BA50" s="34">
        <v>0.01</v>
      </c>
      <c r="BB50" s="34">
        <v>0.01</v>
      </c>
      <c r="BC50" s="34">
        <v>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0</v>
      </c>
      <c r="BM50" s="34">
        <v>0</v>
      </c>
      <c r="BN50" s="34">
        <v>0</v>
      </c>
      <c r="BO50" s="34">
        <v>0</v>
      </c>
      <c r="BP50" s="34">
        <v>0</v>
      </c>
      <c r="BQ50" s="34">
        <v>0</v>
      </c>
      <c r="BR50" s="34">
        <v>0</v>
      </c>
      <c r="BS50" s="34">
        <v>0.01</v>
      </c>
      <c r="BT50" s="34">
        <v>0</v>
      </c>
      <c r="BU50" s="34">
        <v>0</v>
      </c>
      <c r="BV50" s="34">
        <v>0.01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214.01</v>
      </c>
      <c r="CC50" s="33">
        <v>6.52</v>
      </c>
      <c r="CE50" s="31">
        <v>105</v>
      </c>
      <c r="CG50" s="31">
        <v>0.72</v>
      </c>
      <c r="CH50" s="31">
        <v>0.72</v>
      </c>
      <c r="CI50" s="31">
        <v>0.72</v>
      </c>
      <c r="CJ50" s="31">
        <v>77.08</v>
      </c>
      <c r="CK50" s="31">
        <v>30.37</v>
      </c>
      <c r="CL50" s="31">
        <v>53.73</v>
      </c>
      <c r="CM50" s="31">
        <v>7.7</v>
      </c>
      <c r="CN50" s="31">
        <v>4.55</v>
      </c>
      <c r="CO50" s="31">
        <v>6.12</v>
      </c>
      <c r="CP50" s="31">
        <v>5</v>
      </c>
      <c r="CQ50" s="31">
        <v>0</v>
      </c>
      <c r="CR50" s="31">
        <v>3.95</v>
      </c>
    </row>
    <row r="51" spans="1:96" s="28" customFormat="1">
      <c r="A51" s="28" t="str">
        <f>"12/2"</f>
        <v>12/2</v>
      </c>
      <c r="B51" s="29" t="s">
        <v>121</v>
      </c>
      <c r="C51" s="30" t="str">
        <f>"200"</f>
        <v>200</v>
      </c>
      <c r="D51" s="30">
        <v>1.8</v>
      </c>
      <c r="E51" s="30">
        <v>0</v>
      </c>
      <c r="F51" s="30">
        <v>0.4</v>
      </c>
      <c r="G51" s="30">
        <v>0.4</v>
      </c>
      <c r="H51" s="30">
        <v>20.6</v>
      </c>
      <c r="I51" s="30">
        <v>88.96</v>
      </c>
      <c r="J51" s="18">
        <v>0</v>
      </c>
      <c r="K51" s="18">
        <v>0</v>
      </c>
      <c r="L51" s="18">
        <v>0</v>
      </c>
      <c r="M51" s="18">
        <v>0</v>
      </c>
      <c r="N51" s="18">
        <v>16.2</v>
      </c>
      <c r="O51" s="18">
        <v>0</v>
      </c>
      <c r="P51" s="18">
        <v>4.4000000000000004</v>
      </c>
      <c r="Q51" s="18">
        <v>0</v>
      </c>
      <c r="R51" s="18">
        <v>0</v>
      </c>
      <c r="S51" s="18">
        <v>2.6</v>
      </c>
      <c r="T51" s="18">
        <v>1</v>
      </c>
      <c r="U51" s="18">
        <v>26</v>
      </c>
      <c r="V51" s="18">
        <v>394</v>
      </c>
      <c r="W51" s="18">
        <v>68</v>
      </c>
      <c r="X51" s="18">
        <v>26</v>
      </c>
      <c r="Y51" s="18">
        <v>46</v>
      </c>
      <c r="Z51" s="18">
        <v>0.6</v>
      </c>
      <c r="AA51" s="18">
        <v>0</v>
      </c>
      <c r="AB51" s="18">
        <v>100</v>
      </c>
      <c r="AC51" s="18">
        <v>16</v>
      </c>
      <c r="AD51" s="18">
        <v>0.4</v>
      </c>
      <c r="AE51" s="18">
        <v>0.08</v>
      </c>
      <c r="AF51" s="18">
        <v>0.06</v>
      </c>
      <c r="AG51" s="18">
        <v>0.4</v>
      </c>
      <c r="AH51" s="18">
        <v>0.6</v>
      </c>
      <c r="AI51" s="18">
        <v>120</v>
      </c>
      <c r="AJ51" s="18">
        <v>0</v>
      </c>
      <c r="AK51" s="18">
        <v>70</v>
      </c>
      <c r="AL51" s="18">
        <v>54</v>
      </c>
      <c r="AM51" s="18">
        <v>40</v>
      </c>
      <c r="AN51" s="18">
        <v>72</v>
      </c>
      <c r="AO51" s="18">
        <v>26</v>
      </c>
      <c r="AP51" s="18">
        <v>26</v>
      </c>
      <c r="AQ51" s="18">
        <v>12</v>
      </c>
      <c r="AR51" s="18">
        <v>54</v>
      </c>
      <c r="AS51" s="18">
        <v>86</v>
      </c>
      <c r="AT51" s="18">
        <v>112</v>
      </c>
      <c r="AU51" s="18">
        <v>198</v>
      </c>
      <c r="AV51" s="18">
        <v>30</v>
      </c>
      <c r="AW51" s="18">
        <v>164</v>
      </c>
      <c r="AX51" s="18">
        <v>164</v>
      </c>
      <c r="AY51" s="18">
        <v>0</v>
      </c>
      <c r="AZ51" s="18">
        <v>80</v>
      </c>
      <c r="BA51" s="18">
        <v>56</v>
      </c>
      <c r="BB51" s="18">
        <v>28</v>
      </c>
      <c r="BC51" s="18">
        <v>18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  <c r="CB51" s="18">
        <v>173.6</v>
      </c>
      <c r="CC51" s="30">
        <v>43.2</v>
      </c>
      <c r="CE51" s="28">
        <v>16.670000000000002</v>
      </c>
      <c r="CG51" s="28">
        <v>3.64</v>
      </c>
      <c r="CH51" s="28">
        <v>3.64</v>
      </c>
      <c r="CI51" s="28">
        <v>3.64</v>
      </c>
      <c r="CJ51" s="28">
        <v>363.64</v>
      </c>
      <c r="CK51" s="28">
        <v>149.09</v>
      </c>
      <c r="CL51" s="28">
        <v>256.36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36</v>
      </c>
    </row>
    <row r="52" spans="1:96" s="38" customFormat="1" ht="11.4">
      <c r="B52" s="35" t="s">
        <v>107</v>
      </c>
      <c r="C52" s="36"/>
      <c r="D52" s="36">
        <v>28.1</v>
      </c>
      <c r="E52" s="36">
        <v>12.02</v>
      </c>
      <c r="F52" s="36">
        <v>43.31</v>
      </c>
      <c r="G52" s="36">
        <v>12.47</v>
      </c>
      <c r="H52" s="36">
        <v>129.69999999999999</v>
      </c>
      <c r="I52" s="36">
        <v>999.42</v>
      </c>
      <c r="J52" s="37">
        <v>14.54</v>
      </c>
      <c r="K52" s="37">
        <v>6.99</v>
      </c>
      <c r="L52" s="37">
        <v>0</v>
      </c>
      <c r="M52" s="37">
        <v>0</v>
      </c>
      <c r="N52" s="37">
        <v>46.12</v>
      </c>
      <c r="O52" s="37">
        <v>68.400000000000006</v>
      </c>
      <c r="P52" s="37">
        <v>15.18</v>
      </c>
      <c r="Q52" s="37">
        <v>0</v>
      </c>
      <c r="R52" s="37">
        <v>0</v>
      </c>
      <c r="S52" s="37">
        <v>3.72</v>
      </c>
      <c r="T52" s="37">
        <v>8.82</v>
      </c>
      <c r="U52" s="37">
        <v>1377.61</v>
      </c>
      <c r="V52" s="37">
        <v>1660.67</v>
      </c>
      <c r="W52" s="37">
        <v>186.21</v>
      </c>
      <c r="X52" s="37">
        <v>118.13</v>
      </c>
      <c r="Y52" s="37">
        <v>366.09</v>
      </c>
      <c r="Z52" s="37">
        <v>6.24</v>
      </c>
      <c r="AA52" s="37">
        <v>13.82</v>
      </c>
      <c r="AB52" s="37">
        <v>1640</v>
      </c>
      <c r="AC52" s="37">
        <v>343.41</v>
      </c>
      <c r="AD52" s="37">
        <v>8.1199999999999992</v>
      </c>
      <c r="AE52" s="37">
        <v>0.6</v>
      </c>
      <c r="AF52" s="37">
        <v>0.31</v>
      </c>
      <c r="AG52" s="37">
        <v>4.58</v>
      </c>
      <c r="AH52" s="37">
        <v>10.4</v>
      </c>
      <c r="AI52" s="37">
        <v>144.44999999999999</v>
      </c>
      <c r="AJ52" s="37">
        <v>0</v>
      </c>
      <c r="AK52" s="37">
        <v>1280.47</v>
      </c>
      <c r="AL52" s="37">
        <v>1134.52</v>
      </c>
      <c r="AM52" s="37">
        <v>1862.28</v>
      </c>
      <c r="AN52" s="37">
        <v>1542.6</v>
      </c>
      <c r="AO52" s="37">
        <v>508.29</v>
      </c>
      <c r="AP52" s="37">
        <v>977.99</v>
      </c>
      <c r="AQ52" s="37">
        <v>306.75</v>
      </c>
      <c r="AR52" s="37">
        <v>1150.1400000000001</v>
      </c>
      <c r="AS52" s="37">
        <v>1202.5899999999999</v>
      </c>
      <c r="AT52" s="37">
        <v>1440.36</v>
      </c>
      <c r="AU52" s="37">
        <v>2061.92</v>
      </c>
      <c r="AV52" s="37">
        <v>766.89</v>
      </c>
      <c r="AW52" s="37">
        <v>1210.23</v>
      </c>
      <c r="AX52" s="37">
        <v>5434.45</v>
      </c>
      <c r="AY52" s="37">
        <v>142.44</v>
      </c>
      <c r="AZ52" s="37">
        <v>1660.44</v>
      </c>
      <c r="BA52" s="37">
        <v>1144.9100000000001</v>
      </c>
      <c r="BB52" s="37">
        <v>810.53</v>
      </c>
      <c r="BC52" s="37">
        <v>408.5</v>
      </c>
      <c r="BD52" s="37">
        <v>0.11</v>
      </c>
      <c r="BE52" s="37">
        <v>0.05</v>
      </c>
      <c r="BF52" s="37">
        <v>0.03</v>
      </c>
      <c r="BG52" s="37">
        <v>0.06</v>
      </c>
      <c r="BH52" s="37">
        <v>7.0000000000000007E-2</v>
      </c>
      <c r="BI52" s="37">
        <v>0.32</v>
      </c>
      <c r="BJ52" s="37">
        <v>0</v>
      </c>
      <c r="BK52" s="37">
        <v>1.68</v>
      </c>
      <c r="BL52" s="37">
        <v>0</v>
      </c>
      <c r="BM52" s="37">
        <v>0.69</v>
      </c>
      <c r="BN52" s="37">
        <v>0.03</v>
      </c>
      <c r="BO52" s="37">
        <v>7.0000000000000007E-2</v>
      </c>
      <c r="BP52" s="37">
        <v>0</v>
      </c>
      <c r="BQ52" s="37">
        <v>0.06</v>
      </c>
      <c r="BR52" s="37">
        <v>0.1</v>
      </c>
      <c r="BS52" s="37">
        <v>3.18</v>
      </c>
      <c r="BT52" s="37">
        <v>0</v>
      </c>
      <c r="BU52" s="37">
        <v>0</v>
      </c>
      <c r="BV52" s="37">
        <v>6.67</v>
      </c>
      <c r="BW52" s="37">
        <v>0.03</v>
      </c>
      <c r="BX52" s="37">
        <v>0</v>
      </c>
      <c r="BY52" s="37">
        <v>0</v>
      </c>
      <c r="BZ52" s="37">
        <v>0</v>
      </c>
      <c r="CA52" s="37">
        <v>0</v>
      </c>
      <c r="CB52" s="37">
        <v>832.38</v>
      </c>
      <c r="CC52" s="36">
        <f>SUM($CC$43:$CC$51)</f>
        <v>148.61000000000001</v>
      </c>
      <c r="CD52" s="38">
        <f>$I$52/$I$53*100</f>
        <v>62.007991264208073</v>
      </c>
      <c r="CE52" s="38">
        <v>287.16000000000003</v>
      </c>
      <c r="CG52" s="38">
        <v>139.04</v>
      </c>
      <c r="CH52" s="38">
        <v>79.94</v>
      </c>
      <c r="CI52" s="38">
        <v>109.49</v>
      </c>
      <c r="CJ52" s="38">
        <v>6185.27</v>
      </c>
      <c r="CK52" s="38">
        <v>3308.32</v>
      </c>
      <c r="CL52" s="38">
        <v>4746.8</v>
      </c>
      <c r="CM52" s="38">
        <v>107.54</v>
      </c>
      <c r="CN52" s="38">
        <v>71.2</v>
      </c>
      <c r="CO52" s="38">
        <v>89.4</v>
      </c>
      <c r="CP52" s="38">
        <v>7.84</v>
      </c>
      <c r="CQ52" s="38">
        <v>2.96</v>
      </c>
    </row>
    <row r="53" spans="1:96" s="38" customFormat="1" ht="11.4">
      <c r="B53" s="35" t="s">
        <v>108</v>
      </c>
      <c r="C53" s="36"/>
      <c r="D53" s="36">
        <v>49.58</v>
      </c>
      <c r="E53" s="36">
        <v>21.54</v>
      </c>
      <c r="F53" s="36">
        <v>63.22</v>
      </c>
      <c r="G53" s="36">
        <v>14.77</v>
      </c>
      <c r="H53" s="36">
        <v>217.6</v>
      </c>
      <c r="I53" s="36">
        <v>1611.76</v>
      </c>
      <c r="J53" s="37">
        <v>22.19</v>
      </c>
      <c r="K53" s="37">
        <v>7.09</v>
      </c>
      <c r="L53" s="37">
        <v>0</v>
      </c>
      <c r="M53" s="37">
        <v>0</v>
      </c>
      <c r="N53" s="37">
        <v>74.930000000000007</v>
      </c>
      <c r="O53" s="37">
        <v>124.68</v>
      </c>
      <c r="P53" s="37">
        <v>18</v>
      </c>
      <c r="Q53" s="37">
        <v>0</v>
      </c>
      <c r="R53" s="37">
        <v>0</v>
      </c>
      <c r="S53" s="37">
        <v>4.2</v>
      </c>
      <c r="T53" s="37">
        <v>12.64</v>
      </c>
      <c r="U53" s="37">
        <v>1966.17</v>
      </c>
      <c r="V53" s="37">
        <v>1957.59</v>
      </c>
      <c r="W53" s="37">
        <v>402.22</v>
      </c>
      <c r="X53" s="37">
        <v>179.7</v>
      </c>
      <c r="Y53" s="37">
        <v>679.37</v>
      </c>
      <c r="Z53" s="37">
        <v>9.31</v>
      </c>
      <c r="AA53" s="37">
        <v>163.26</v>
      </c>
      <c r="AB53" s="37">
        <v>1700.76</v>
      </c>
      <c r="AC53" s="37">
        <v>516.70000000000005</v>
      </c>
      <c r="AD53" s="37">
        <v>10.37</v>
      </c>
      <c r="AE53" s="37">
        <v>0.79</v>
      </c>
      <c r="AF53" s="37">
        <v>0.65</v>
      </c>
      <c r="AG53" s="37">
        <v>5.28</v>
      </c>
      <c r="AH53" s="37">
        <v>15.28</v>
      </c>
      <c r="AI53" s="37">
        <v>144.9</v>
      </c>
      <c r="AJ53" s="37">
        <v>0</v>
      </c>
      <c r="AK53" s="37">
        <v>2168.63</v>
      </c>
      <c r="AL53" s="37">
        <v>1835.17</v>
      </c>
      <c r="AM53" s="37">
        <v>3074.67</v>
      </c>
      <c r="AN53" s="37">
        <v>2404.38</v>
      </c>
      <c r="AO53" s="37">
        <v>859.87</v>
      </c>
      <c r="AP53" s="37">
        <v>1599.73</v>
      </c>
      <c r="AQ53" s="37">
        <v>574.94000000000005</v>
      </c>
      <c r="AR53" s="37">
        <v>1941.85</v>
      </c>
      <c r="AS53" s="37">
        <v>1785.92</v>
      </c>
      <c r="AT53" s="37">
        <v>2176.6999999999998</v>
      </c>
      <c r="AU53" s="37">
        <v>3073.26</v>
      </c>
      <c r="AV53" s="37">
        <v>1181.98</v>
      </c>
      <c r="AW53" s="37">
        <v>1822.04</v>
      </c>
      <c r="AX53" s="37">
        <v>8006.12</v>
      </c>
      <c r="AY53" s="37">
        <v>148.04</v>
      </c>
      <c r="AZ53" s="37">
        <v>2509.79</v>
      </c>
      <c r="BA53" s="37">
        <v>1908.73</v>
      </c>
      <c r="BB53" s="37">
        <v>1472.68</v>
      </c>
      <c r="BC53" s="37">
        <v>710.46</v>
      </c>
      <c r="BD53" s="37">
        <v>0.21</v>
      </c>
      <c r="BE53" s="37">
        <v>0.11</v>
      </c>
      <c r="BF53" s="37">
        <v>0.09</v>
      </c>
      <c r="BG53" s="37">
        <v>0.25</v>
      </c>
      <c r="BH53" s="37">
        <v>0.25</v>
      </c>
      <c r="BI53" s="37">
        <v>0.88</v>
      </c>
      <c r="BJ53" s="37">
        <v>0.03</v>
      </c>
      <c r="BK53" s="37">
        <v>3.57</v>
      </c>
      <c r="BL53" s="37">
        <v>0.02</v>
      </c>
      <c r="BM53" s="37">
        <v>1.32</v>
      </c>
      <c r="BN53" s="37">
        <v>0.05</v>
      </c>
      <c r="BO53" s="37">
        <v>7.0000000000000007E-2</v>
      </c>
      <c r="BP53" s="37">
        <v>0</v>
      </c>
      <c r="BQ53" s="37">
        <v>0.16</v>
      </c>
      <c r="BR53" s="37">
        <v>0.25</v>
      </c>
      <c r="BS53" s="37">
        <v>5.21</v>
      </c>
      <c r="BT53" s="37">
        <v>0</v>
      </c>
      <c r="BU53" s="37">
        <v>0</v>
      </c>
      <c r="BV53" s="37">
        <v>7.63</v>
      </c>
      <c r="BW53" s="37">
        <v>0.06</v>
      </c>
      <c r="BX53" s="37">
        <v>0</v>
      </c>
      <c r="BY53" s="37">
        <v>0</v>
      </c>
      <c r="BZ53" s="37">
        <v>0</v>
      </c>
      <c r="CA53" s="37">
        <v>0</v>
      </c>
      <c r="CB53" s="37">
        <v>1242.28</v>
      </c>
      <c r="CC53" s="36">
        <v>205.79000000000002</v>
      </c>
      <c r="CE53" s="38">
        <v>446.72</v>
      </c>
      <c r="CG53" s="38">
        <v>184.34</v>
      </c>
      <c r="CH53" s="38">
        <v>102.63</v>
      </c>
      <c r="CI53" s="38">
        <v>143.47999999999999</v>
      </c>
      <c r="CJ53" s="38">
        <v>10076.09</v>
      </c>
      <c r="CK53" s="38">
        <v>5309.06</v>
      </c>
      <c r="CL53" s="38">
        <v>7692.57</v>
      </c>
      <c r="CM53" s="38">
        <v>158.32</v>
      </c>
      <c r="CN53" s="38">
        <v>101.73</v>
      </c>
      <c r="CO53" s="38">
        <v>130.06</v>
      </c>
      <c r="CP53" s="38">
        <v>17.440000000000001</v>
      </c>
      <c r="CQ53" s="38">
        <v>3.68</v>
      </c>
    </row>
    <row r="54" spans="1:96" hidden="1">
      <c r="C54" s="16"/>
      <c r="D54" s="16"/>
      <c r="E54" s="16"/>
      <c r="F54" s="16"/>
      <c r="G54" s="16"/>
      <c r="H54" s="16"/>
      <c r="I54" s="16"/>
    </row>
    <row r="55" spans="1:96" hidden="1">
      <c r="B55" s="14" t="s">
        <v>109</v>
      </c>
      <c r="C55" s="16"/>
      <c r="D55" s="16">
        <v>13</v>
      </c>
      <c r="E55" s="16"/>
      <c r="F55" s="16">
        <v>36</v>
      </c>
      <c r="G55" s="16"/>
      <c r="H55" s="16">
        <v>51</v>
      </c>
      <c r="I55" s="16"/>
    </row>
    <row r="56" spans="1:96" hidden="1">
      <c r="C56" s="16"/>
      <c r="D56" s="16"/>
      <c r="E56" s="16"/>
      <c r="F56" s="16"/>
      <c r="G56" s="16"/>
      <c r="H56" s="16"/>
      <c r="I56" s="16"/>
    </row>
    <row r="57" spans="1:96" hidden="1">
      <c r="C57" s="16"/>
      <c r="D57" s="16"/>
      <c r="E57" s="16"/>
      <c r="F57" s="16"/>
      <c r="G57" s="16"/>
      <c r="H57" s="16"/>
      <c r="I57" s="16"/>
    </row>
    <row r="58" spans="1:96">
      <c r="B58" s="27" t="s">
        <v>122</v>
      </c>
      <c r="C58" s="16"/>
      <c r="D58" s="16"/>
      <c r="E58" s="16"/>
      <c r="F58" s="16"/>
      <c r="G58" s="16"/>
      <c r="H58" s="16"/>
      <c r="I58" s="16"/>
    </row>
    <row r="59" spans="1:96">
      <c r="B59" s="27" t="s">
        <v>91</v>
      </c>
      <c r="C59" s="16"/>
      <c r="D59" s="16"/>
      <c r="E59" s="16"/>
      <c r="F59" s="16"/>
      <c r="G59" s="16"/>
      <c r="H59" s="16"/>
      <c r="I59" s="16"/>
    </row>
    <row r="60" spans="1:96" s="31" customFormat="1" ht="24">
      <c r="A60" s="31" t="str">
        <f>"15/4"</f>
        <v>15/4</v>
      </c>
      <c r="B60" s="32" t="s">
        <v>123</v>
      </c>
      <c r="C60" s="33" t="str">
        <f>"180"</f>
        <v>180</v>
      </c>
      <c r="D60" s="33">
        <v>5.37</v>
      </c>
      <c r="E60" s="33">
        <v>2.12</v>
      </c>
      <c r="F60" s="33">
        <v>9.74</v>
      </c>
      <c r="G60" s="33">
        <v>0.47</v>
      </c>
      <c r="H60" s="33">
        <v>30.31</v>
      </c>
      <c r="I60" s="33">
        <v>180.99431279999999</v>
      </c>
      <c r="J60" s="34">
        <v>3.28</v>
      </c>
      <c r="K60" s="34">
        <v>0.08</v>
      </c>
      <c r="L60" s="34">
        <v>0</v>
      </c>
      <c r="M60" s="34">
        <v>0</v>
      </c>
      <c r="N60" s="34">
        <v>6.75</v>
      </c>
      <c r="O60" s="34">
        <v>20.9</v>
      </c>
      <c r="P60" s="34">
        <v>2.65</v>
      </c>
      <c r="Q60" s="34">
        <v>0</v>
      </c>
      <c r="R60" s="34">
        <v>0</v>
      </c>
      <c r="S60" s="34">
        <v>7.0000000000000007E-2</v>
      </c>
      <c r="T60" s="34">
        <v>1.71</v>
      </c>
      <c r="U60" s="34">
        <v>320.69</v>
      </c>
      <c r="V60" s="34">
        <v>158.55000000000001</v>
      </c>
      <c r="W60" s="34">
        <v>104.56</v>
      </c>
      <c r="X60" s="34">
        <v>24.57</v>
      </c>
      <c r="Y60" s="34">
        <v>165.21</v>
      </c>
      <c r="Z60" s="34">
        <v>0.66</v>
      </c>
      <c r="AA60" s="34">
        <v>17.28</v>
      </c>
      <c r="AB60" s="34">
        <v>14.4</v>
      </c>
      <c r="AC60" s="34">
        <v>32.04</v>
      </c>
      <c r="AD60" s="34">
        <v>0.57999999999999996</v>
      </c>
      <c r="AE60" s="34">
        <v>0.09</v>
      </c>
      <c r="AF60" s="34">
        <v>0.11</v>
      </c>
      <c r="AG60" s="34">
        <v>0.84</v>
      </c>
      <c r="AH60" s="34">
        <v>2.2799999999999998</v>
      </c>
      <c r="AI60" s="34">
        <v>0.37</v>
      </c>
      <c r="AJ60" s="34">
        <v>0</v>
      </c>
      <c r="AK60" s="34">
        <v>274.17</v>
      </c>
      <c r="AL60" s="34">
        <v>267.70999999999998</v>
      </c>
      <c r="AM60" s="34">
        <v>361.95</v>
      </c>
      <c r="AN60" s="34">
        <v>270.20999999999998</v>
      </c>
      <c r="AO60" s="34">
        <v>104.8</v>
      </c>
      <c r="AP60" s="34">
        <v>174.17</v>
      </c>
      <c r="AQ60" s="34">
        <v>71.17</v>
      </c>
      <c r="AR60" s="34">
        <v>276.2</v>
      </c>
      <c r="AS60" s="34">
        <v>138.27000000000001</v>
      </c>
      <c r="AT60" s="34">
        <v>166.7</v>
      </c>
      <c r="AU60" s="34">
        <v>216.81</v>
      </c>
      <c r="AV60" s="34">
        <v>79.02</v>
      </c>
      <c r="AW60" s="34">
        <v>139.56</v>
      </c>
      <c r="AX60" s="34">
        <v>815.27</v>
      </c>
      <c r="AY60" s="34">
        <v>0</v>
      </c>
      <c r="AZ60" s="34">
        <v>444.93</v>
      </c>
      <c r="BA60" s="34">
        <v>133.80000000000001</v>
      </c>
      <c r="BB60" s="34">
        <v>227.47</v>
      </c>
      <c r="BC60" s="34">
        <v>85.62</v>
      </c>
      <c r="BD60" s="34">
        <v>0.09</v>
      </c>
      <c r="BE60" s="34">
        <v>0.04</v>
      </c>
      <c r="BF60" s="34">
        <v>0.02</v>
      </c>
      <c r="BG60" s="34">
        <v>0.05</v>
      </c>
      <c r="BH60" s="34">
        <v>0.05</v>
      </c>
      <c r="BI60" s="34">
        <v>0.25</v>
      </c>
      <c r="BJ60" s="34">
        <v>0</v>
      </c>
      <c r="BK60" s="34">
        <v>0.7</v>
      </c>
      <c r="BL60" s="34">
        <v>0</v>
      </c>
      <c r="BM60" s="34">
        <v>0.22</v>
      </c>
      <c r="BN60" s="34">
        <v>0</v>
      </c>
      <c r="BO60" s="34">
        <v>0</v>
      </c>
      <c r="BP60" s="34">
        <v>0</v>
      </c>
      <c r="BQ60" s="34">
        <v>0.05</v>
      </c>
      <c r="BR60" s="34">
        <v>7.0000000000000007E-2</v>
      </c>
      <c r="BS60" s="34">
        <v>0.56999999999999995</v>
      </c>
      <c r="BT60" s="34">
        <v>0</v>
      </c>
      <c r="BU60" s="34">
        <v>0</v>
      </c>
      <c r="BV60" s="34">
        <v>0.03</v>
      </c>
      <c r="BW60" s="34">
        <v>0</v>
      </c>
      <c r="BX60" s="34">
        <v>0</v>
      </c>
      <c r="BY60" s="34">
        <v>0</v>
      </c>
      <c r="BZ60" s="34">
        <v>0</v>
      </c>
      <c r="CA60" s="34">
        <v>0</v>
      </c>
      <c r="CB60" s="34">
        <v>159.59</v>
      </c>
      <c r="CC60" s="33">
        <v>17.760000000000002</v>
      </c>
      <c r="CE60" s="31">
        <v>19.68</v>
      </c>
      <c r="CG60" s="31">
        <v>41.61</v>
      </c>
      <c r="CH60" s="31">
        <v>18.46</v>
      </c>
      <c r="CI60" s="31">
        <v>30.04</v>
      </c>
      <c r="CJ60" s="31">
        <v>1933.8</v>
      </c>
      <c r="CK60" s="31">
        <v>885.55</v>
      </c>
      <c r="CL60" s="31">
        <v>1409.67</v>
      </c>
      <c r="CM60" s="31">
        <v>40.69</v>
      </c>
      <c r="CN60" s="31">
        <v>21.49</v>
      </c>
      <c r="CO60" s="31">
        <v>31.09</v>
      </c>
      <c r="CP60" s="31">
        <v>3.6</v>
      </c>
      <c r="CQ60" s="31">
        <v>0.72</v>
      </c>
      <c r="CR60" s="31">
        <v>10.77</v>
      </c>
    </row>
    <row r="61" spans="1:96" s="31" customFormat="1">
      <c r="A61" s="31" t="str">
        <f>"800/1"</f>
        <v>800/1</v>
      </c>
      <c r="B61" s="32" t="s">
        <v>124</v>
      </c>
      <c r="C61" s="33" t="str">
        <f>"45"</f>
        <v>45</v>
      </c>
      <c r="D61" s="33">
        <v>3.62</v>
      </c>
      <c r="E61" s="33">
        <v>0</v>
      </c>
      <c r="F61" s="33">
        <v>1.32</v>
      </c>
      <c r="G61" s="33">
        <v>1.5</v>
      </c>
      <c r="H61" s="33">
        <v>24.25</v>
      </c>
      <c r="I61" s="33">
        <v>122.72909999999999</v>
      </c>
      <c r="J61" s="34">
        <v>0.25</v>
      </c>
      <c r="K61" s="34">
        <v>0</v>
      </c>
      <c r="L61" s="34">
        <v>0</v>
      </c>
      <c r="M61" s="34">
        <v>0</v>
      </c>
      <c r="N61" s="34">
        <v>1.5</v>
      </c>
      <c r="O61" s="34">
        <v>21.29</v>
      </c>
      <c r="P61" s="34">
        <v>1.46</v>
      </c>
      <c r="Q61" s="34">
        <v>0</v>
      </c>
      <c r="R61" s="34">
        <v>0</v>
      </c>
      <c r="S61" s="34">
        <v>0.15</v>
      </c>
      <c r="T61" s="34">
        <v>0.8</v>
      </c>
      <c r="U61" s="34">
        <v>214.5</v>
      </c>
      <c r="V61" s="34">
        <v>57.64</v>
      </c>
      <c r="W61" s="34">
        <v>9.68</v>
      </c>
      <c r="X61" s="34">
        <v>14.36</v>
      </c>
      <c r="Y61" s="34">
        <v>36.979999999999997</v>
      </c>
      <c r="Z61" s="34">
        <v>0.87</v>
      </c>
      <c r="AA61" s="34">
        <v>0</v>
      </c>
      <c r="AB61" s="34">
        <v>0</v>
      </c>
      <c r="AC61" s="34">
        <v>0</v>
      </c>
      <c r="AD61" s="34">
        <v>0.85</v>
      </c>
      <c r="AE61" s="34">
        <v>0.06</v>
      </c>
      <c r="AF61" s="34">
        <v>0.02</v>
      </c>
      <c r="AG61" s="34">
        <v>0.64</v>
      </c>
      <c r="AH61" s="34">
        <v>1.5</v>
      </c>
      <c r="AI61" s="34">
        <v>0</v>
      </c>
      <c r="AJ61" s="34">
        <v>0</v>
      </c>
      <c r="AK61" s="34">
        <v>174.84</v>
      </c>
      <c r="AL61" s="34">
        <v>181.42</v>
      </c>
      <c r="AM61" s="34">
        <v>277.77</v>
      </c>
      <c r="AN61" s="34">
        <v>93.53</v>
      </c>
      <c r="AO61" s="34">
        <v>54.99</v>
      </c>
      <c r="AP61" s="34">
        <v>109.98</v>
      </c>
      <c r="AQ61" s="34">
        <v>41.36</v>
      </c>
      <c r="AR61" s="34">
        <v>197.4</v>
      </c>
      <c r="AS61" s="34">
        <v>122.67</v>
      </c>
      <c r="AT61" s="34">
        <v>170.61</v>
      </c>
      <c r="AU61" s="34">
        <v>141.47</v>
      </c>
      <c r="AV61" s="34">
        <v>75.67</v>
      </c>
      <c r="AW61" s="34">
        <v>131.6</v>
      </c>
      <c r="AX61" s="34">
        <v>1092.75</v>
      </c>
      <c r="AY61" s="34">
        <v>0</v>
      </c>
      <c r="AZ61" s="34">
        <v>355.79</v>
      </c>
      <c r="BA61" s="34">
        <v>155.57</v>
      </c>
      <c r="BB61" s="34">
        <v>104.34</v>
      </c>
      <c r="BC61" s="34">
        <v>81.31</v>
      </c>
      <c r="BD61" s="34">
        <v>0</v>
      </c>
      <c r="BE61" s="34">
        <v>0</v>
      </c>
      <c r="BF61" s="34">
        <v>0</v>
      </c>
      <c r="BG61" s="34">
        <v>0</v>
      </c>
      <c r="BH61" s="34">
        <v>0</v>
      </c>
      <c r="BI61" s="34">
        <v>0.01</v>
      </c>
      <c r="BJ61" s="34">
        <v>0</v>
      </c>
      <c r="BK61" s="34">
        <v>0.15</v>
      </c>
      <c r="BL61" s="34">
        <v>0</v>
      </c>
      <c r="BM61" s="34">
        <v>7.0000000000000007E-2</v>
      </c>
      <c r="BN61" s="34">
        <v>0</v>
      </c>
      <c r="BO61" s="34">
        <v>0</v>
      </c>
      <c r="BP61" s="34">
        <v>0</v>
      </c>
      <c r="BQ61" s="34">
        <v>0</v>
      </c>
      <c r="BR61" s="34">
        <v>0</v>
      </c>
      <c r="BS61" s="34">
        <v>0.51</v>
      </c>
      <c r="BT61" s="34">
        <v>0</v>
      </c>
      <c r="BU61" s="34">
        <v>0</v>
      </c>
      <c r="BV61" s="34">
        <v>0.44</v>
      </c>
      <c r="BW61" s="34">
        <v>0.01</v>
      </c>
      <c r="BX61" s="34">
        <v>0</v>
      </c>
      <c r="BY61" s="34">
        <v>0</v>
      </c>
      <c r="BZ61" s="34">
        <v>0</v>
      </c>
      <c r="CA61" s="34">
        <v>0</v>
      </c>
      <c r="CB61" s="34">
        <v>17.05</v>
      </c>
      <c r="CC61" s="33">
        <v>16.5</v>
      </c>
      <c r="CE61" s="31">
        <v>0</v>
      </c>
      <c r="CG61" s="31">
        <v>0</v>
      </c>
      <c r="CH61" s="31">
        <v>0</v>
      </c>
      <c r="CI61" s="31">
        <v>0</v>
      </c>
      <c r="CJ61" s="31">
        <v>950</v>
      </c>
      <c r="CK61" s="31">
        <v>366</v>
      </c>
      <c r="CL61" s="31">
        <v>658</v>
      </c>
      <c r="CM61" s="31">
        <v>7.6</v>
      </c>
      <c r="CN61" s="31">
        <v>7.6</v>
      </c>
      <c r="CO61" s="31">
        <v>7.6</v>
      </c>
      <c r="CP61" s="31">
        <v>0</v>
      </c>
      <c r="CQ61" s="31">
        <v>0</v>
      </c>
      <c r="CR61" s="31">
        <v>10</v>
      </c>
    </row>
    <row r="62" spans="1:96" s="31" customFormat="1">
      <c r="A62" s="31" t="str">
        <f>"1/12"</f>
        <v>1/12</v>
      </c>
      <c r="B62" s="32" t="s">
        <v>94</v>
      </c>
      <c r="C62" s="33" t="str">
        <f>"30"</f>
        <v>30</v>
      </c>
      <c r="D62" s="33">
        <v>2.16</v>
      </c>
      <c r="E62" s="33">
        <v>2.16</v>
      </c>
      <c r="F62" s="33">
        <v>2.5499999999999998</v>
      </c>
      <c r="G62" s="33">
        <v>0</v>
      </c>
      <c r="H62" s="33">
        <v>16.649999999999999</v>
      </c>
      <c r="I62" s="33">
        <v>95.219999999999985</v>
      </c>
      <c r="J62" s="34">
        <v>1.56</v>
      </c>
      <c r="K62" s="34">
        <v>0</v>
      </c>
      <c r="L62" s="34">
        <v>0</v>
      </c>
      <c r="M62" s="34">
        <v>0</v>
      </c>
      <c r="N62" s="34">
        <v>16.649999999999999</v>
      </c>
      <c r="O62" s="34">
        <v>0</v>
      </c>
      <c r="P62" s="34">
        <v>0</v>
      </c>
      <c r="Q62" s="34">
        <v>0</v>
      </c>
      <c r="R62" s="34">
        <v>0</v>
      </c>
      <c r="S62" s="34">
        <v>0.12</v>
      </c>
      <c r="T62" s="34">
        <v>0.54</v>
      </c>
      <c r="U62" s="34">
        <v>39</v>
      </c>
      <c r="V62" s="34">
        <v>109.5</v>
      </c>
      <c r="W62" s="34">
        <v>92.1</v>
      </c>
      <c r="X62" s="34">
        <v>10.199999999999999</v>
      </c>
      <c r="Y62" s="34">
        <v>65.7</v>
      </c>
      <c r="Z62" s="34">
        <v>0.06</v>
      </c>
      <c r="AA62" s="34">
        <v>12.6</v>
      </c>
      <c r="AB62" s="34">
        <v>9</v>
      </c>
      <c r="AC62" s="34">
        <v>14.1</v>
      </c>
      <c r="AD62" s="34">
        <v>0.06</v>
      </c>
      <c r="AE62" s="34">
        <v>0.02</v>
      </c>
      <c r="AF62" s="34">
        <v>0.11</v>
      </c>
      <c r="AG62" s="34">
        <v>0.06</v>
      </c>
      <c r="AH62" s="34">
        <v>0.54</v>
      </c>
      <c r="AI62" s="34">
        <v>0.3</v>
      </c>
      <c r="AJ62" s="34">
        <v>0</v>
      </c>
      <c r="AK62" s="34">
        <v>135.9</v>
      </c>
      <c r="AL62" s="34">
        <v>125.4</v>
      </c>
      <c r="AM62" s="34">
        <v>161.4</v>
      </c>
      <c r="AN62" s="34">
        <v>162</v>
      </c>
      <c r="AO62" s="34">
        <v>49.5</v>
      </c>
      <c r="AP62" s="34">
        <v>91.2</v>
      </c>
      <c r="AQ62" s="34">
        <v>28.5</v>
      </c>
      <c r="AR62" s="34">
        <v>96</v>
      </c>
      <c r="AS62" s="34">
        <v>70.8</v>
      </c>
      <c r="AT62" s="34">
        <v>72</v>
      </c>
      <c r="AU62" s="34">
        <v>159</v>
      </c>
      <c r="AV62" s="34">
        <v>51</v>
      </c>
      <c r="AW62" s="34">
        <v>42</v>
      </c>
      <c r="AX62" s="34">
        <v>477.3</v>
      </c>
      <c r="AY62" s="34">
        <v>0</v>
      </c>
      <c r="AZ62" s="34">
        <v>234</v>
      </c>
      <c r="BA62" s="34">
        <v>125.4</v>
      </c>
      <c r="BB62" s="34">
        <v>101.4</v>
      </c>
      <c r="BC62" s="34">
        <v>20.7</v>
      </c>
      <c r="BD62" s="34">
        <v>0</v>
      </c>
      <c r="BE62" s="34">
        <v>0</v>
      </c>
      <c r="BF62" s="34">
        <v>0</v>
      </c>
      <c r="BG62" s="34">
        <v>0</v>
      </c>
      <c r="BH62" s="34">
        <v>0</v>
      </c>
      <c r="BI62" s="34">
        <v>0</v>
      </c>
      <c r="BJ62" s="34">
        <v>0</v>
      </c>
      <c r="BK62" s="34">
        <v>0</v>
      </c>
      <c r="BL62" s="34">
        <v>0</v>
      </c>
      <c r="BM62" s="34">
        <v>0</v>
      </c>
      <c r="BN62" s="34">
        <v>0</v>
      </c>
      <c r="BO62" s="34">
        <v>0</v>
      </c>
      <c r="BP62" s="34">
        <v>0</v>
      </c>
      <c r="BQ62" s="34">
        <v>0</v>
      </c>
      <c r="BR62" s="34">
        <v>0</v>
      </c>
      <c r="BS62" s="34">
        <v>0.74</v>
      </c>
      <c r="BT62" s="34">
        <v>0</v>
      </c>
      <c r="BU62" s="34">
        <v>0</v>
      </c>
      <c r="BV62" s="34">
        <v>0.05</v>
      </c>
      <c r="BW62" s="34">
        <v>0.02</v>
      </c>
      <c r="BX62" s="34">
        <v>0.02</v>
      </c>
      <c r="BY62" s="34">
        <v>0</v>
      </c>
      <c r="BZ62" s="34">
        <v>0</v>
      </c>
      <c r="CA62" s="34">
        <v>0</v>
      </c>
      <c r="CB62" s="34">
        <v>7.98</v>
      </c>
      <c r="CC62" s="33">
        <v>9.24</v>
      </c>
      <c r="CE62" s="31">
        <v>14.1</v>
      </c>
      <c r="CG62" s="31">
        <v>2.1</v>
      </c>
      <c r="CH62" s="31">
        <v>2.1</v>
      </c>
      <c r="CI62" s="31">
        <v>2.1</v>
      </c>
      <c r="CJ62" s="31">
        <v>1038</v>
      </c>
      <c r="CK62" s="31">
        <v>249</v>
      </c>
      <c r="CL62" s="31">
        <v>643.5</v>
      </c>
      <c r="CM62" s="31">
        <v>0.9</v>
      </c>
      <c r="CN62" s="31">
        <v>0.9</v>
      </c>
      <c r="CO62" s="31">
        <v>0.9</v>
      </c>
      <c r="CP62" s="31">
        <v>0</v>
      </c>
      <c r="CQ62" s="31">
        <v>0</v>
      </c>
      <c r="CR62" s="31">
        <v>7.7</v>
      </c>
    </row>
    <row r="63" spans="1:96" s="31" customFormat="1">
      <c r="A63" s="31" t="str">
        <f>"2"</f>
        <v>2</v>
      </c>
      <c r="B63" s="32" t="s">
        <v>95</v>
      </c>
      <c r="C63" s="33" t="str">
        <f>"50"</f>
        <v>50</v>
      </c>
      <c r="D63" s="33">
        <v>3.31</v>
      </c>
      <c r="E63" s="33">
        <v>0</v>
      </c>
      <c r="F63" s="33">
        <v>0.33</v>
      </c>
      <c r="G63" s="33">
        <v>0.33</v>
      </c>
      <c r="H63" s="33">
        <v>23.45</v>
      </c>
      <c r="I63" s="33">
        <v>111.95049999999999</v>
      </c>
      <c r="J63" s="34">
        <v>0</v>
      </c>
      <c r="K63" s="34">
        <v>0</v>
      </c>
      <c r="L63" s="34">
        <v>0</v>
      </c>
      <c r="M63" s="34">
        <v>0</v>
      </c>
      <c r="N63" s="34">
        <v>0.55000000000000004</v>
      </c>
      <c r="O63" s="34">
        <v>22.8</v>
      </c>
      <c r="P63" s="34">
        <v>0.1</v>
      </c>
      <c r="Q63" s="34">
        <v>0</v>
      </c>
      <c r="R63" s="34">
        <v>0</v>
      </c>
      <c r="S63" s="34">
        <v>0</v>
      </c>
      <c r="T63" s="34">
        <v>0.9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4">
        <v>0</v>
      </c>
      <c r="AI63" s="34">
        <v>0</v>
      </c>
      <c r="AJ63" s="34">
        <v>0</v>
      </c>
      <c r="AK63" s="34">
        <v>159.65</v>
      </c>
      <c r="AL63" s="34">
        <v>166.17</v>
      </c>
      <c r="AM63" s="34">
        <v>254.48</v>
      </c>
      <c r="AN63" s="34">
        <v>84.39</v>
      </c>
      <c r="AO63" s="34">
        <v>50.03</v>
      </c>
      <c r="AP63" s="34">
        <v>100.05</v>
      </c>
      <c r="AQ63" s="34">
        <v>37.85</v>
      </c>
      <c r="AR63" s="34">
        <v>180.96</v>
      </c>
      <c r="AS63" s="34">
        <v>112.23</v>
      </c>
      <c r="AT63" s="34">
        <v>156.6</v>
      </c>
      <c r="AU63" s="34">
        <v>129.19999999999999</v>
      </c>
      <c r="AV63" s="34">
        <v>67.86</v>
      </c>
      <c r="AW63" s="34">
        <v>120.06</v>
      </c>
      <c r="AX63" s="34">
        <v>1003.98</v>
      </c>
      <c r="AY63" s="34">
        <v>0</v>
      </c>
      <c r="AZ63" s="34">
        <v>327.12</v>
      </c>
      <c r="BA63" s="34">
        <v>142.25</v>
      </c>
      <c r="BB63" s="34">
        <v>94.4</v>
      </c>
      <c r="BC63" s="34">
        <v>74.819999999999993</v>
      </c>
      <c r="BD63" s="34">
        <v>0</v>
      </c>
      <c r="BE63" s="34">
        <v>0</v>
      </c>
      <c r="BF63" s="34">
        <v>0</v>
      </c>
      <c r="BG63" s="34">
        <v>0</v>
      </c>
      <c r="BH63" s="34">
        <v>0</v>
      </c>
      <c r="BI63" s="34">
        <v>0</v>
      </c>
      <c r="BJ63" s="34">
        <v>0</v>
      </c>
      <c r="BK63" s="34">
        <v>0.04</v>
      </c>
      <c r="BL63" s="34">
        <v>0</v>
      </c>
      <c r="BM63" s="34">
        <v>0</v>
      </c>
      <c r="BN63" s="34">
        <v>0</v>
      </c>
      <c r="BO63" s="34">
        <v>0</v>
      </c>
      <c r="BP63" s="34">
        <v>0</v>
      </c>
      <c r="BQ63" s="34">
        <v>0</v>
      </c>
      <c r="BR63" s="34">
        <v>0</v>
      </c>
      <c r="BS63" s="34">
        <v>0.03</v>
      </c>
      <c r="BT63" s="34">
        <v>0</v>
      </c>
      <c r="BU63" s="34">
        <v>0</v>
      </c>
      <c r="BV63" s="34">
        <v>0.14000000000000001</v>
      </c>
      <c r="BW63" s="34">
        <v>0.01</v>
      </c>
      <c r="BX63" s="34">
        <v>0</v>
      </c>
      <c r="BY63" s="34">
        <v>0</v>
      </c>
      <c r="BZ63" s="34">
        <v>0</v>
      </c>
      <c r="CA63" s="34">
        <v>0</v>
      </c>
      <c r="CB63" s="34">
        <v>19.55</v>
      </c>
      <c r="CC63" s="33">
        <v>3.6</v>
      </c>
      <c r="CE63" s="31">
        <v>0</v>
      </c>
      <c r="CG63" s="31">
        <v>0</v>
      </c>
      <c r="CH63" s="31">
        <v>0</v>
      </c>
      <c r="CI63" s="31">
        <v>0</v>
      </c>
      <c r="CJ63" s="31">
        <v>802.15</v>
      </c>
      <c r="CK63" s="31">
        <v>309.04000000000002</v>
      </c>
      <c r="CL63" s="31">
        <v>555.6</v>
      </c>
      <c r="CM63" s="31">
        <v>6.42</v>
      </c>
      <c r="CN63" s="31">
        <v>6.42</v>
      </c>
      <c r="CO63" s="31">
        <v>6.42</v>
      </c>
      <c r="CP63" s="31">
        <v>0</v>
      </c>
      <c r="CQ63" s="31">
        <v>0</v>
      </c>
      <c r="CR63" s="31">
        <v>3</v>
      </c>
    </row>
    <row r="64" spans="1:96" s="28" customFormat="1" ht="24">
      <c r="A64" s="28" t="str">
        <f>"32/10"</f>
        <v>32/10</v>
      </c>
      <c r="B64" s="29" t="s">
        <v>125</v>
      </c>
      <c r="C64" s="30" t="str">
        <f>"200"</f>
        <v>200</v>
      </c>
      <c r="D64" s="30">
        <v>2.4300000000000002</v>
      </c>
      <c r="E64" s="30">
        <v>2.13</v>
      </c>
      <c r="F64" s="30">
        <v>2.42</v>
      </c>
      <c r="G64" s="30">
        <v>7.0000000000000007E-2</v>
      </c>
      <c r="H64" s="30">
        <v>8.34</v>
      </c>
      <c r="I64" s="30">
        <v>63.439900000000002</v>
      </c>
      <c r="J64" s="18">
        <v>1.5</v>
      </c>
      <c r="K64" s="18">
        <v>0</v>
      </c>
      <c r="L64" s="18">
        <v>0</v>
      </c>
      <c r="M64" s="18">
        <v>0</v>
      </c>
      <c r="N64" s="18">
        <v>8.34</v>
      </c>
      <c r="O64" s="18">
        <v>0</v>
      </c>
      <c r="P64" s="18">
        <v>0</v>
      </c>
      <c r="Q64" s="18">
        <v>0</v>
      </c>
      <c r="R64" s="18">
        <v>0</v>
      </c>
      <c r="S64" s="18">
        <v>0.08</v>
      </c>
      <c r="T64" s="18">
        <v>0.53</v>
      </c>
      <c r="U64" s="18">
        <v>37.17</v>
      </c>
      <c r="V64" s="18">
        <v>108.55</v>
      </c>
      <c r="W64" s="18">
        <v>87.45</v>
      </c>
      <c r="X64" s="18">
        <v>9.98</v>
      </c>
      <c r="Y64" s="18">
        <v>62.78</v>
      </c>
      <c r="Z64" s="18">
        <v>0.09</v>
      </c>
      <c r="AA64" s="18">
        <v>15</v>
      </c>
      <c r="AB64" s="18">
        <v>6.75</v>
      </c>
      <c r="AC64" s="18">
        <v>16.5</v>
      </c>
      <c r="AD64" s="18">
        <v>0</v>
      </c>
      <c r="AE64" s="18">
        <v>0.03</v>
      </c>
      <c r="AF64" s="18">
        <v>0.1</v>
      </c>
      <c r="AG64" s="18">
        <v>0.06</v>
      </c>
      <c r="AH64" s="18">
        <v>0.6</v>
      </c>
      <c r="AI64" s="18">
        <v>0.39</v>
      </c>
      <c r="AJ64" s="18">
        <v>0</v>
      </c>
      <c r="AK64" s="18">
        <v>119.81</v>
      </c>
      <c r="AL64" s="18">
        <v>118.34</v>
      </c>
      <c r="AM64" s="18">
        <v>202.86</v>
      </c>
      <c r="AN64" s="18">
        <v>163.16999999999999</v>
      </c>
      <c r="AO64" s="18">
        <v>54.39</v>
      </c>
      <c r="AP64" s="18">
        <v>95.55</v>
      </c>
      <c r="AQ64" s="18">
        <v>31.61</v>
      </c>
      <c r="AR64" s="18">
        <v>107.31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135.24</v>
      </c>
      <c r="BC64" s="18">
        <v>19.11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18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0</v>
      </c>
      <c r="BZ64" s="18">
        <v>0</v>
      </c>
      <c r="CA64" s="18">
        <v>0</v>
      </c>
      <c r="CB64" s="18">
        <v>201.45</v>
      </c>
      <c r="CC64" s="30">
        <v>12.01</v>
      </c>
      <c r="CE64" s="28">
        <v>16.13</v>
      </c>
      <c r="CG64" s="28">
        <v>6.75</v>
      </c>
      <c r="CH64" s="28">
        <v>1.5</v>
      </c>
      <c r="CI64" s="28">
        <v>4.13</v>
      </c>
      <c r="CJ64" s="28">
        <v>431.25</v>
      </c>
      <c r="CK64" s="28">
        <v>157.5</v>
      </c>
      <c r="CL64" s="28">
        <v>294.38</v>
      </c>
      <c r="CM64" s="28">
        <v>9.75</v>
      </c>
      <c r="CN64" s="28">
        <v>2.25</v>
      </c>
      <c r="CO64" s="28">
        <v>6</v>
      </c>
      <c r="CP64" s="28">
        <v>5</v>
      </c>
      <c r="CQ64" s="28">
        <v>0</v>
      </c>
      <c r="CR64" s="28">
        <v>7.28</v>
      </c>
    </row>
    <row r="65" spans="1:96" s="38" customFormat="1" ht="11.4">
      <c r="B65" s="35" t="s">
        <v>97</v>
      </c>
      <c r="C65" s="36"/>
      <c r="D65" s="36">
        <v>19.88</v>
      </c>
      <c r="E65" s="36">
        <v>6.41</v>
      </c>
      <c r="F65" s="36">
        <v>16.36</v>
      </c>
      <c r="G65" s="36">
        <v>2.37</v>
      </c>
      <c r="H65" s="36">
        <v>103</v>
      </c>
      <c r="I65" s="36">
        <v>574.33000000000004</v>
      </c>
      <c r="J65" s="37">
        <v>6.59</v>
      </c>
      <c r="K65" s="37">
        <v>0.08</v>
      </c>
      <c r="L65" s="37">
        <v>0</v>
      </c>
      <c r="M65" s="37">
        <v>0</v>
      </c>
      <c r="N65" s="37">
        <v>33.799999999999997</v>
      </c>
      <c r="O65" s="37">
        <v>64.989999999999995</v>
      </c>
      <c r="P65" s="37">
        <v>4.21</v>
      </c>
      <c r="Q65" s="37">
        <v>0</v>
      </c>
      <c r="R65" s="37">
        <v>0</v>
      </c>
      <c r="S65" s="37">
        <v>0.42</v>
      </c>
      <c r="T65" s="37">
        <v>4.4800000000000004</v>
      </c>
      <c r="U65" s="37">
        <v>611.36</v>
      </c>
      <c r="V65" s="37">
        <v>434.25</v>
      </c>
      <c r="W65" s="37">
        <v>293.79000000000002</v>
      </c>
      <c r="X65" s="37">
        <v>59.1</v>
      </c>
      <c r="Y65" s="37">
        <v>330.66</v>
      </c>
      <c r="Z65" s="37">
        <v>1.68</v>
      </c>
      <c r="AA65" s="37">
        <v>44.88</v>
      </c>
      <c r="AB65" s="37">
        <v>30.15</v>
      </c>
      <c r="AC65" s="37">
        <v>62.64</v>
      </c>
      <c r="AD65" s="37">
        <v>1.49</v>
      </c>
      <c r="AE65" s="37">
        <v>0.19</v>
      </c>
      <c r="AF65" s="37">
        <v>0.35</v>
      </c>
      <c r="AG65" s="37">
        <v>1.6</v>
      </c>
      <c r="AH65" s="37">
        <v>4.92</v>
      </c>
      <c r="AI65" s="37">
        <v>1.06</v>
      </c>
      <c r="AJ65" s="37">
        <v>0</v>
      </c>
      <c r="AK65" s="37">
        <v>864.36</v>
      </c>
      <c r="AL65" s="37">
        <v>859.03</v>
      </c>
      <c r="AM65" s="37">
        <v>1258.46</v>
      </c>
      <c r="AN65" s="37">
        <v>773.3</v>
      </c>
      <c r="AO65" s="37">
        <v>313.70999999999998</v>
      </c>
      <c r="AP65" s="37">
        <v>570.95000000000005</v>
      </c>
      <c r="AQ65" s="37">
        <v>210.48</v>
      </c>
      <c r="AR65" s="37">
        <v>857.87</v>
      </c>
      <c r="AS65" s="37">
        <v>443.97</v>
      </c>
      <c r="AT65" s="37">
        <v>565.91</v>
      </c>
      <c r="AU65" s="37">
        <v>646.48</v>
      </c>
      <c r="AV65" s="37">
        <v>273.55</v>
      </c>
      <c r="AW65" s="37">
        <v>433.22</v>
      </c>
      <c r="AX65" s="37">
        <v>3389.3</v>
      </c>
      <c r="AY65" s="37">
        <v>0</v>
      </c>
      <c r="AZ65" s="37">
        <v>1361.84</v>
      </c>
      <c r="BA65" s="37">
        <v>557.02</v>
      </c>
      <c r="BB65" s="37">
        <v>662.85</v>
      </c>
      <c r="BC65" s="37">
        <v>281.56</v>
      </c>
      <c r="BD65" s="37">
        <v>0.09</v>
      </c>
      <c r="BE65" s="37">
        <v>0.04</v>
      </c>
      <c r="BF65" s="37">
        <v>0.02</v>
      </c>
      <c r="BG65" s="37">
        <v>0.05</v>
      </c>
      <c r="BH65" s="37">
        <v>0.06</v>
      </c>
      <c r="BI65" s="37">
        <v>0.26</v>
      </c>
      <c r="BJ65" s="37">
        <v>0</v>
      </c>
      <c r="BK65" s="37">
        <v>0.88</v>
      </c>
      <c r="BL65" s="37">
        <v>0</v>
      </c>
      <c r="BM65" s="37">
        <v>0.28999999999999998</v>
      </c>
      <c r="BN65" s="37">
        <v>0</v>
      </c>
      <c r="BO65" s="37">
        <v>0</v>
      </c>
      <c r="BP65" s="37">
        <v>0</v>
      </c>
      <c r="BQ65" s="37">
        <v>0.05</v>
      </c>
      <c r="BR65" s="37">
        <v>0.08</v>
      </c>
      <c r="BS65" s="37">
        <v>1.86</v>
      </c>
      <c r="BT65" s="37">
        <v>0</v>
      </c>
      <c r="BU65" s="37">
        <v>0</v>
      </c>
      <c r="BV65" s="37">
        <v>0.67</v>
      </c>
      <c r="BW65" s="37">
        <v>0.04</v>
      </c>
      <c r="BX65" s="37">
        <v>0.02</v>
      </c>
      <c r="BY65" s="37">
        <v>0</v>
      </c>
      <c r="BZ65" s="37">
        <v>0</v>
      </c>
      <c r="CA65" s="37">
        <v>0</v>
      </c>
      <c r="CB65" s="37">
        <v>405.62</v>
      </c>
      <c r="CC65" s="36">
        <f>SUM($CC$59:$CC$64)</f>
        <v>59.110000000000007</v>
      </c>
      <c r="CD65" s="38">
        <f>$I$65/$I$76*100</f>
        <v>41.248967572808567</v>
      </c>
      <c r="CE65" s="38">
        <v>49.91</v>
      </c>
      <c r="CG65" s="38">
        <v>50.46</v>
      </c>
      <c r="CH65" s="38">
        <v>22.06</v>
      </c>
      <c r="CI65" s="38">
        <v>36.26</v>
      </c>
      <c r="CJ65" s="38">
        <v>5155.2</v>
      </c>
      <c r="CK65" s="38">
        <v>1967.09</v>
      </c>
      <c r="CL65" s="38">
        <v>3561.15</v>
      </c>
      <c r="CM65" s="38">
        <v>65.36</v>
      </c>
      <c r="CN65" s="38">
        <v>38.659999999999997</v>
      </c>
      <c r="CO65" s="38">
        <v>52.01</v>
      </c>
      <c r="CP65" s="38">
        <v>8.6</v>
      </c>
      <c r="CQ65" s="38">
        <v>0.72</v>
      </c>
    </row>
    <row r="66" spans="1:96">
      <c r="B66" s="27" t="s">
        <v>98</v>
      </c>
      <c r="C66" s="16"/>
      <c r="D66" s="16"/>
      <c r="E66" s="16"/>
      <c r="F66" s="16"/>
      <c r="G66" s="16"/>
      <c r="H66" s="16"/>
      <c r="I66" s="16"/>
    </row>
    <row r="67" spans="1:96" s="31" customFormat="1">
      <c r="A67" s="31" t="str">
        <f>"8/1"</f>
        <v>8/1</v>
      </c>
      <c r="B67" s="32" t="s">
        <v>126</v>
      </c>
      <c r="C67" s="33" t="str">
        <f>"60"</f>
        <v>60</v>
      </c>
      <c r="D67" s="33">
        <v>0.94</v>
      </c>
      <c r="E67" s="33">
        <v>0</v>
      </c>
      <c r="F67" s="33">
        <v>4.34</v>
      </c>
      <c r="G67" s="33">
        <v>4.34</v>
      </c>
      <c r="H67" s="33">
        <v>6.18</v>
      </c>
      <c r="I67" s="33">
        <v>64.298002499999996</v>
      </c>
      <c r="J67" s="34">
        <v>0.56000000000000005</v>
      </c>
      <c r="K67" s="34">
        <v>2.93</v>
      </c>
      <c r="L67" s="34">
        <v>0</v>
      </c>
      <c r="M67" s="34">
        <v>0</v>
      </c>
      <c r="N67" s="34">
        <v>4.7699999999999996</v>
      </c>
      <c r="O67" s="34">
        <v>7.0000000000000007E-2</v>
      </c>
      <c r="P67" s="34">
        <v>1.34</v>
      </c>
      <c r="Q67" s="34">
        <v>0</v>
      </c>
      <c r="R67" s="34">
        <v>0</v>
      </c>
      <c r="S67" s="34">
        <v>0.13</v>
      </c>
      <c r="T67" s="34">
        <v>0.68</v>
      </c>
      <c r="U67" s="34">
        <v>13.77</v>
      </c>
      <c r="V67" s="34">
        <v>126.42</v>
      </c>
      <c r="W67" s="34">
        <v>18.84</v>
      </c>
      <c r="X67" s="34">
        <v>11.78</v>
      </c>
      <c r="Y67" s="34">
        <v>25.4</v>
      </c>
      <c r="Z67" s="34">
        <v>0.72</v>
      </c>
      <c r="AA67" s="34">
        <v>0</v>
      </c>
      <c r="AB67" s="34">
        <v>37.340000000000003</v>
      </c>
      <c r="AC67" s="34">
        <v>7.62</v>
      </c>
      <c r="AD67" s="34">
        <v>2.0699999999999998</v>
      </c>
      <c r="AE67" s="34">
        <v>0.01</v>
      </c>
      <c r="AF67" s="34">
        <v>0.02</v>
      </c>
      <c r="AG67" s="34">
        <v>0.09</v>
      </c>
      <c r="AH67" s="34">
        <v>0.28999999999999998</v>
      </c>
      <c r="AI67" s="34">
        <v>0.59</v>
      </c>
      <c r="AJ67" s="34">
        <v>0</v>
      </c>
      <c r="AK67" s="34">
        <v>24.4</v>
      </c>
      <c r="AL67" s="34">
        <v>27.62</v>
      </c>
      <c r="AM67" s="34">
        <v>30.84</v>
      </c>
      <c r="AN67" s="34">
        <v>42.35</v>
      </c>
      <c r="AO67" s="34">
        <v>9.2100000000000009</v>
      </c>
      <c r="AP67" s="34">
        <v>24.4</v>
      </c>
      <c r="AQ67" s="34">
        <v>5.99</v>
      </c>
      <c r="AR67" s="34">
        <v>20.72</v>
      </c>
      <c r="AS67" s="34">
        <v>18.41</v>
      </c>
      <c r="AT67" s="34">
        <v>33.619999999999997</v>
      </c>
      <c r="AU67" s="34">
        <v>150.97999999999999</v>
      </c>
      <c r="AV67" s="34">
        <v>6.46</v>
      </c>
      <c r="AW67" s="34">
        <v>17.5</v>
      </c>
      <c r="AX67" s="34">
        <v>126.13</v>
      </c>
      <c r="AY67" s="34">
        <v>0</v>
      </c>
      <c r="AZ67" s="34">
        <v>21.64</v>
      </c>
      <c r="BA67" s="34">
        <v>29</v>
      </c>
      <c r="BB67" s="34">
        <v>23.02</v>
      </c>
      <c r="BC67" s="34">
        <v>6.91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0.27</v>
      </c>
      <c r="BL67" s="34">
        <v>0</v>
      </c>
      <c r="BM67" s="34">
        <v>0.18</v>
      </c>
      <c r="BN67" s="34">
        <v>0.01</v>
      </c>
      <c r="BO67" s="34">
        <v>0.03</v>
      </c>
      <c r="BP67" s="34">
        <v>0</v>
      </c>
      <c r="BQ67" s="34">
        <v>0</v>
      </c>
      <c r="BR67" s="34">
        <v>0</v>
      </c>
      <c r="BS67" s="34">
        <v>1.02</v>
      </c>
      <c r="BT67" s="34">
        <v>0</v>
      </c>
      <c r="BU67" s="34">
        <v>0</v>
      </c>
      <c r="BV67" s="34">
        <v>2.5299999999999998</v>
      </c>
      <c r="BW67" s="34">
        <v>0</v>
      </c>
      <c r="BX67" s="34">
        <v>0</v>
      </c>
      <c r="BY67" s="34">
        <v>0</v>
      </c>
      <c r="BZ67" s="34">
        <v>0</v>
      </c>
      <c r="CA67" s="34">
        <v>0</v>
      </c>
      <c r="CB67" s="34">
        <v>56.45</v>
      </c>
      <c r="CC67" s="33">
        <v>11.13</v>
      </c>
      <c r="CE67" s="31">
        <v>6.22</v>
      </c>
      <c r="CG67" s="31">
        <v>3.57</v>
      </c>
      <c r="CH67" s="31">
        <v>3.57</v>
      </c>
      <c r="CI67" s="31">
        <v>3.57</v>
      </c>
      <c r="CJ67" s="31">
        <v>433.5</v>
      </c>
      <c r="CK67" s="31">
        <v>102</v>
      </c>
      <c r="CL67" s="31">
        <v>267.75</v>
      </c>
      <c r="CM67" s="31">
        <v>1.58</v>
      </c>
      <c r="CN67" s="31">
        <v>1.07</v>
      </c>
      <c r="CO67" s="31">
        <v>1.33</v>
      </c>
      <c r="CP67" s="31">
        <v>1.2</v>
      </c>
      <c r="CQ67" s="31">
        <v>0</v>
      </c>
      <c r="CR67" s="31">
        <v>6.75</v>
      </c>
    </row>
    <row r="68" spans="1:96" s="31" customFormat="1" ht="24">
      <c r="A68" s="31" t="str">
        <f>"14/2"</f>
        <v>14/2</v>
      </c>
      <c r="B68" s="32" t="s">
        <v>127</v>
      </c>
      <c r="C68" s="33" t="str">
        <f>"200"</f>
        <v>200</v>
      </c>
      <c r="D68" s="33">
        <v>2.85</v>
      </c>
      <c r="E68" s="33">
        <v>0</v>
      </c>
      <c r="F68" s="33">
        <v>4.75</v>
      </c>
      <c r="G68" s="33">
        <v>4.6500000000000004</v>
      </c>
      <c r="H68" s="33">
        <v>18.55</v>
      </c>
      <c r="I68" s="33">
        <v>125.33787</v>
      </c>
      <c r="J68" s="34">
        <v>1.08</v>
      </c>
      <c r="K68" s="34">
        <v>2.6</v>
      </c>
      <c r="L68" s="34">
        <v>0</v>
      </c>
      <c r="M68" s="34">
        <v>0</v>
      </c>
      <c r="N68" s="34">
        <v>1.96</v>
      </c>
      <c r="O68" s="34">
        <v>14.26</v>
      </c>
      <c r="P68" s="34">
        <v>2.34</v>
      </c>
      <c r="Q68" s="34">
        <v>0</v>
      </c>
      <c r="R68" s="34">
        <v>0</v>
      </c>
      <c r="S68" s="34">
        <v>0.2</v>
      </c>
      <c r="T68" s="34">
        <v>1.83</v>
      </c>
      <c r="U68" s="34">
        <v>316.95999999999998</v>
      </c>
      <c r="V68" s="34">
        <v>368.52</v>
      </c>
      <c r="W68" s="34">
        <v>17.39</v>
      </c>
      <c r="X68" s="34">
        <v>36.81</v>
      </c>
      <c r="Y68" s="34">
        <v>71.489999999999995</v>
      </c>
      <c r="Z68" s="34">
        <v>1.29</v>
      </c>
      <c r="AA68" s="34">
        <v>3</v>
      </c>
      <c r="AB68" s="34">
        <v>780.16</v>
      </c>
      <c r="AC68" s="34">
        <v>167.39</v>
      </c>
      <c r="AD68" s="34">
        <v>1.98</v>
      </c>
      <c r="AE68" s="34">
        <v>0.1</v>
      </c>
      <c r="AF68" s="34">
        <v>0.06</v>
      </c>
      <c r="AG68" s="34">
        <v>1.1000000000000001</v>
      </c>
      <c r="AH68" s="34">
        <v>2.09</v>
      </c>
      <c r="AI68" s="34">
        <v>5.21</v>
      </c>
      <c r="AJ68" s="34">
        <v>0</v>
      </c>
      <c r="AK68" s="34">
        <v>83.89</v>
      </c>
      <c r="AL68" s="34">
        <v>77.08</v>
      </c>
      <c r="AM68" s="34">
        <v>115.55</v>
      </c>
      <c r="AN68" s="34">
        <v>96.48</v>
      </c>
      <c r="AO68" s="34">
        <v>42.41</v>
      </c>
      <c r="AP68" s="34">
        <v>70.09</v>
      </c>
      <c r="AQ68" s="34">
        <v>32.19</v>
      </c>
      <c r="AR68" s="34">
        <v>92.23</v>
      </c>
      <c r="AS68" s="34">
        <v>101.75</v>
      </c>
      <c r="AT68" s="34">
        <v>219.67</v>
      </c>
      <c r="AU68" s="34">
        <v>173.94</v>
      </c>
      <c r="AV68" s="34">
        <v>42.8</v>
      </c>
      <c r="AW68" s="34">
        <v>106.52</v>
      </c>
      <c r="AX68" s="34">
        <v>396.69</v>
      </c>
      <c r="AY68" s="34">
        <v>0</v>
      </c>
      <c r="AZ68" s="34">
        <v>75.58</v>
      </c>
      <c r="BA68" s="34">
        <v>86.07</v>
      </c>
      <c r="BB68" s="34">
        <v>66.78</v>
      </c>
      <c r="BC68" s="34">
        <v>45.46</v>
      </c>
      <c r="BD68" s="34">
        <v>0</v>
      </c>
      <c r="BE68" s="34">
        <v>0</v>
      </c>
      <c r="BF68" s="34">
        <v>0</v>
      </c>
      <c r="BG68" s="34">
        <v>0</v>
      </c>
      <c r="BH68" s="34">
        <v>0</v>
      </c>
      <c r="BI68" s="34">
        <v>0</v>
      </c>
      <c r="BJ68" s="34">
        <v>0</v>
      </c>
      <c r="BK68" s="34">
        <v>0.31</v>
      </c>
      <c r="BL68" s="34">
        <v>0</v>
      </c>
      <c r="BM68" s="34">
        <v>0.16</v>
      </c>
      <c r="BN68" s="34">
        <v>0.01</v>
      </c>
      <c r="BO68" s="34">
        <v>0.02</v>
      </c>
      <c r="BP68" s="34">
        <v>0</v>
      </c>
      <c r="BQ68" s="34">
        <v>0</v>
      </c>
      <c r="BR68" s="34">
        <v>0</v>
      </c>
      <c r="BS68" s="34">
        <v>1.03</v>
      </c>
      <c r="BT68" s="34">
        <v>0</v>
      </c>
      <c r="BU68" s="34">
        <v>0</v>
      </c>
      <c r="BV68" s="34">
        <v>2.54</v>
      </c>
      <c r="BW68" s="34">
        <v>0.01</v>
      </c>
      <c r="BX68" s="34">
        <v>0</v>
      </c>
      <c r="BY68" s="34">
        <v>0</v>
      </c>
      <c r="BZ68" s="34">
        <v>0</v>
      </c>
      <c r="CA68" s="34">
        <v>0</v>
      </c>
      <c r="CB68" s="34">
        <v>204.92</v>
      </c>
      <c r="CC68" s="33">
        <v>17.170000000000002</v>
      </c>
      <c r="CE68" s="31">
        <v>133.03</v>
      </c>
      <c r="CG68" s="31">
        <v>39.29</v>
      </c>
      <c r="CH68" s="31">
        <v>23.17</v>
      </c>
      <c r="CI68" s="31">
        <v>31.23</v>
      </c>
      <c r="CJ68" s="31">
        <v>1058.8599999999999</v>
      </c>
      <c r="CK68" s="31">
        <v>580.74</v>
      </c>
      <c r="CL68" s="31">
        <v>819.8</v>
      </c>
      <c r="CM68" s="31">
        <v>44.92</v>
      </c>
      <c r="CN68" s="31">
        <v>22.41</v>
      </c>
      <c r="CO68" s="31">
        <v>33.67</v>
      </c>
      <c r="CP68" s="31">
        <v>0</v>
      </c>
      <c r="CQ68" s="31">
        <v>0.8</v>
      </c>
      <c r="CR68" s="31">
        <v>10.4</v>
      </c>
    </row>
    <row r="69" spans="1:96" s="31" customFormat="1">
      <c r="A69" s="31" t="str">
        <f>"3/3"</f>
        <v>3/3</v>
      </c>
      <c r="B69" s="32" t="s">
        <v>128</v>
      </c>
      <c r="C69" s="33" t="str">
        <f>"170"</f>
        <v>170</v>
      </c>
      <c r="D69" s="33">
        <v>3.52</v>
      </c>
      <c r="E69" s="33">
        <v>0.62</v>
      </c>
      <c r="F69" s="33">
        <v>4.1500000000000004</v>
      </c>
      <c r="G69" s="33">
        <v>0.57999999999999996</v>
      </c>
      <c r="H69" s="33">
        <v>25.02</v>
      </c>
      <c r="I69" s="33">
        <v>150.26380749999998</v>
      </c>
      <c r="J69" s="34">
        <v>2.58</v>
      </c>
      <c r="K69" s="34">
        <v>0.09</v>
      </c>
      <c r="L69" s="34">
        <v>0</v>
      </c>
      <c r="M69" s="34">
        <v>0</v>
      </c>
      <c r="N69" s="34">
        <v>2.4300000000000002</v>
      </c>
      <c r="O69" s="34">
        <v>20.66</v>
      </c>
      <c r="P69" s="34">
        <v>1.93</v>
      </c>
      <c r="Q69" s="34">
        <v>0</v>
      </c>
      <c r="R69" s="34">
        <v>0</v>
      </c>
      <c r="S69" s="34">
        <v>0.33</v>
      </c>
      <c r="T69" s="34">
        <v>2.74</v>
      </c>
      <c r="U69" s="34">
        <v>260.95999999999998</v>
      </c>
      <c r="V69" s="34">
        <v>721.13</v>
      </c>
      <c r="W69" s="34">
        <v>40.450000000000003</v>
      </c>
      <c r="X69" s="34">
        <v>34.520000000000003</v>
      </c>
      <c r="Y69" s="34">
        <v>98.8</v>
      </c>
      <c r="Z69" s="34">
        <v>1.29</v>
      </c>
      <c r="AA69" s="34">
        <v>21.25</v>
      </c>
      <c r="AB69" s="34">
        <v>38.65</v>
      </c>
      <c r="AC69" s="34">
        <v>28.39</v>
      </c>
      <c r="AD69" s="34">
        <v>0.2</v>
      </c>
      <c r="AE69" s="34">
        <v>0.13</v>
      </c>
      <c r="AF69" s="34">
        <v>0.12</v>
      </c>
      <c r="AG69" s="34">
        <v>1.51</v>
      </c>
      <c r="AH69" s="34">
        <v>2.93</v>
      </c>
      <c r="AI69" s="34">
        <v>6.18</v>
      </c>
      <c r="AJ69" s="34">
        <v>0</v>
      </c>
      <c r="AK69" s="34">
        <v>70.94</v>
      </c>
      <c r="AL69" s="34">
        <v>92.3</v>
      </c>
      <c r="AM69" s="34">
        <v>131.46</v>
      </c>
      <c r="AN69" s="34">
        <v>133.84</v>
      </c>
      <c r="AO69" s="34">
        <v>30.16</v>
      </c>
      <c r="AP69" s="34">
        <v>86.28</v>
      </c>
      <c r="AQ69" s="34">
        <v>39.49</v>
      </c>
      <c r="AR69" s="34">
        <v>90.76</v>
      </c>
      <c r="AS69" s="34">
        <v>85.76</v>
      </c>
      <c r="AT69" s="34">
        <v>233.61</v>
      </c>
      <c r="AU69" s="34">
        <v>104.05</v>
      </c>
      <c r="AV69" s="34">
        <v>21.76</v>
      </c>
      <c r="AW69" s="34">
        <v>60.56</v>
      </c>
      <c r="AX69" s="34">
        <v>325.5</v>
      </c>
      <c r="AY69" s="34">
        <v>0</v>
      </c>
      <c r="AZ69" s="34">
        <v>45.54</v>
      </c>
      <c r="BA69" s="34">
        <v>41.42</v>
      </c>
      <c r="BB69" s="34">
        <v>82.45</v>
      </c>
      <c r="BC69" s="34">
        <v>24.55</v>
      </c>
      <c r="BD69" s="34">
        <v>0.11</v>
      </c>
      <c r="BE69" s="34">
        <v>0.05</v>
      </c>
      <c r="BF69" s="34">
        <v>0.03</v>
      </c>
      <c r="BG69" s="34">
        <v>0.06</v>
      </c>
      <c r="BH69" s="34">
        <v>7.0000000000000007E-2</v>
      </c>
      <c r="BI69" s="34">
        <v>0.32</v>
      </c>
      <c r="BJ69" s="34">
        <v>0</v>
      </c>
      <c r="BK69" s="34">
        <v>0.99</v>
      </c>
      <c r="BL69" s="34">
        <v>0</v>
      </c>
      <c r="BM69" s="34">
        <v>0.3</v>
      </c>
      <c r="BN69" s="34">
        <v>0</v>
      </c>
      <c r="BO69" s="34">
        <v>0</v>
      </c>
      <c r="BP69" s="34">
        <v>0</v>
      </c>
      <c r="BQ69" s="34">
        <v>0.06</v>
      </c>
      <c r="BR69" s="34">
        <v>0.1</v>
      </c>
      <c r="BS69" s="34">
        <v>0.96</v>
      </c>
      <c r="BT69" s="34">
        <v>0</v>
      </c>
      <c r="BU69" s="34">
        <v>0</v>
      </c>
      <c r="BV69" s="34">
        <v>0.16</v>
      </c>
      <c r="BW69" s="34">
        <v>0</v>
      </c>
      <c r="BX69" s="34">
        <v>0</v>
      </c>
      <c r="BY69" s="34">
        <v>0</v>
      </c>
      <c r="BZ69" s="34">
        <v>0</v>
      </c>
      <c r="CA69" s="34">
        <v>0</v>
      </c>
      <c r="CB69" s="34">
        <v>140.11000000000001</v>
      </c>
      <c r="CC69" s="33">
        <v>39.6</v>
      </c>
      <c r="CE69" s="31">
        <v>27.69</v>
      </c>
      <c r="CG69" s="31">
        <v>32.44</v>
      </c>
      <c r="CH69" s="31">
        <v>18.53</v>
      </c>
      <c r="CI69" s="31">
        <v>25.48</v>
      </c>
      <c r="CJ69" s="31">
        <v>521.14</v>
      </c>
      <c r="CK69" s="31">
        <v>449.02</v>
      </c>
      <c r="CL69" s="31">
        <v>485.08</v>
      </c>
      <c r="CM69" s="31">
        <v>20.75</v>
      </c>
      <c r="CN69" s="31">
        <v>3.09</v>
      </c>
      <c r="CO69" s="31">
        <v>11.92</v>
      </c>
      <c r="CP69" s="31">
        <v>0</v>
      </c>
      <c r="CQ69" s="31">
        <v>0.85</v>
      </c>
      <c r="CR69" s="31">
        <v>24</v>
      </c>
    </row>
    <row r="70" spans="1:96" s="31" customFormat="1">
      <c r="A70" s="31" t="str">
        <f>"5/9"</f>
        <v>5/9</v>
      </c>
      <c r="B70" s="32" t="s">
        <v>129</v>
      </c>
      <c r="C70" s="33" t="str">
        <f>"90"</f>
        <v>90</v>
      </c>
      <c r="D70" s="33">
        <v>13.36</v>
      </c>
      <c r="E70" s="33">
        <v>12.14</v>
      </c>
      <c r="F70" s="33">
        <v>11.2</v>
      </c>
      <c r="G70" s="33">
        <v>1.47</v>
      </c>
      <c r="H70" s="33">
        <v>8.3699999999999992</v>
      </c>
      <c r="I70" s="33">
        <v>187.903953</v>
      </c>
      <c r="J70" s="34">
        <v>3.62</v>
      </c>
      <c r="K70" s="34">
        <v>1.17</v>
      </c>
      <c r="L70" s="34">
        <v>0</v>
      </c>
      <c r="M70" s="34">
        <v>0</v>
      </c>
      <c r="N70" s="34">
        <v>1.28</v>
      </c>
      <c r="O70" s="34">
        <v>6.91</v>
      </c>
      <c r="P70" s="34">
        <v>0.19</v>
      </c>
      <c r="Q70" s="34">
        <v>0</v>
      </c>
      <c r="R70" s="34">
        <v>0</v>
      </c>
      <c r="S70" s="34">
        <v>0.05</v>
      </c>
      <c r="T70" s="34">
        <v>1.43</v>
      </c>
      <c r="U70" s="34">
        <v>213.6</v>
      </c>
      <c r="V70" s="34">
        <v>143.59</v>
      </c>
      <c r="W70" s="34">
        <v>36.39</v>
      </c>
      <c r="X70" s="34">
        <v>15.24</v>
      </c>
      <c r="Y70" s="34">
        <v>114.73</v>
      </c>
      <c r="Z70" s="34">
        <v>1.1599999999999999</v>
      </c>
      <c r="AA70" s="34">
        <v>40.9</v>
      </c>
      <c r="AB70" s="34">
        <v>8.91</v>
      </c>
      <c r="AC70" s="34">
        <v>52.9</v>
      </c>
      <c r="AD70" s="34">
        <v>1.19</v>
      </c>
      <c r="AE70" s="34">
        <v>0.06</v>
      </c>
      <c r="AF70" s="34">
        <v>0.12</v>
      </c>
      <c r="AG70" s="34">
        <v>4.71</v>
      </c>
      <c r="AH70" s="34">
        <v>8.66</v>
      </c>
      <c r="AI70" s="34">
        <v>0.3</v>
      </c>
      <c r="AJ70" s="34">
        <v>0</v>
      </c>
      <c r="AK70" s="34">
        <v>723.52</v>
      </c>
      <c r="AL70" s="34">
        <v>783.6</v>
      </c>
      <c r="AM70" s="34">
        <v>1148.99</v>
      </c>
      <c r="AN70" s="34">
        <v>1318.6</v>
      </c>
      <c r="AO70" s="34">
        <v>341.15</v>
      </c>
      <c r="AP70" s="34">
        <v>645.55999999999995</v>
      </c>
      <c r="AQ70" s="34">
        <v>18.86</v>
      </c>
      <c r="AR70" s="34">
        <v>667.12</v>
      </c>
      <c r="AS70" s="34">
        <v>28.68</v>
      </c>
      <c r="AT70" s="34">
        <v>40.01</v>
      </c>
      <c r="AU70" s="34">
        <v>33.01</v>
      </c>
      <c r="AV70" s="34">
        <v>331.79</v>
      </c>
      <c r="AW70" s="34">
        <v>30.68</v>
      </c>
      <c r="AX70" s="34">
        <v>256.52999999999997</v>
      </c>
      <c r="AY70" s="34">
        <v>0</v>
      </c>
      <c r="AZ70" s="34">
        <v>83.58</v>
      </c>
      <c r="BA70" s="34">
        <v>36.35</v>
      </c>
      <c r="BB70" s="34">
        <v>469.01</v>
      </c>
      <c r="BC70" s="34">
        <v>166.4</v>
      </c>
      <c r="BD70" s="34">
        <v>0</v>
      </c>
      <c r="BE70" s="34">
        <v>0</v>
      </c>
      <c r="BF70" s="34">
        <v>0</v>
      </c>
      <c r="BG70" s="34">
        <v>0</v>
      </c>
      <c r="BH70" s="34">
        <v>0</v>
      </c>
      <c r="BI70" s="34">
        <v>0</v>
      </c>
      <c r="BJ70" s="34">
        <v>0</v>
      </c>
      <c r="BK70" s="34">
        <v>0.09</v>
      </c>
      <c r="BL70" s="34">
        <v>0</v>
      </c>
      <c r="BM70" s="34">
        <v>0.06</v>
      </c>
      <c r="BN70" s="34">
        <v>0</v>
      </c>
      <c r="BO70" s="34">
        <v>0.01</v>
      </c>
      <c r="BP70" s="34">
        <v>0</v>
      </c>
      <c r="BQ70" s="34">
        <v>0</v>
      </c>
      <c r="BR70" s="34">
        <v>0</v>
      </c>
      <c r="BS70" s="34">
        <v>0.33</v>
      </c>
      <c r="BT70" s="34">
        <v>0</v>
      </c>
      <c r="BU70" s="34">
        <v>0</v>
      </c>
      <c r="BV70" s="34">
        <v>0.83</v>
      </c>
      <c r="BW70" s="34">
        <v>0</v>
      </c>
      <c r="BX70" s="34">
        <v>0</v>
      </c>
      <c r="BY70" s="34">
        <v>0</v>
      </c>
      <c r="BZ70" s="34">
        <v>0</v>
      </c>
      <c r="CA70" s="34">
        <v>0</v>
      </c>
      <c r="CB70" s="34">
        <v>66.59</v>
      </c>
      <c r="CC70" s="33">
        <v>47.11</v>
      </c>
      <c r="CE70" s="31">
        <v>42.38</v>
      </c>
      <c r="CG70" s="31">
        <v>16.66</v>
      </c>
      <c r="CH70" s="31">
        <v>7.75</v>
      </c>
      <c r="CI70" s="31">
        <v>12.21</v>
      </c>
      <c r="CJ70" s="31">
        <v>313.57</v>
      </c>
      <c r="CK70" s="31">
        <v>119.03</v>
      </c>
      <c r="CL70" s="31">
        <v>216.3</v>
      </c>
      <c r="CM70" s="31">
        <v>4.62</v>
      </c>
      <c r="CN70" s="31">
        <v>2.2400000000000002</v>
      </c>
      <c r="CO70" s="31">
        <v>3.43</v>
      </c>
      <c r="CP70" s="31">
        <v>0</v>
      </c>
      <c r="CQ70" s="31">
        <v>0.45</v>
      </c>
      <c r="CR70" s="31">
        <v>28.74</v>
      </c>
    </row>
    <row r="71" spans="1:96" s="31" customFormat="1">
      <c r="A71" s="31" t="str">
        <f>"2"</f>
        <v>2</v>
      </c>
      <c r="B71" s="32" t="s">
        <v>95</v>
      </c>
      <c r="C71" s="33" t="str">
        <f>"34"</f>
        <v>34</v>
      </c>
      <c r="D71" s="33">
        <v>2.25</v>
      </c>
      <c r="E71" s="33">
        <v>0</v>
      </c>
      <c r="F71" s="33">
        <v>0.22</v>
      </c>
      <c r="G71" s="33">
        <v>0.22</v>
      </c>
      <c r="H71" s="33">
        <v>15.95</v>
      </c>
      <c r="I71" s="33">
        <v>76.126339999999985</v>
      </c>
      <c r="J71" s="34">
        <v>0</v>
      </c>
      <c r="K71" s="34">
        <v>0</v>
      </c>
      <c r="L71" s="34">
        <v>0</v>
      </c>
      <c r="M71" s="34">
        <v>0</v>
      </c>
      <c r="N71" s="34">
        <v>0.37</v>
      </c>
      <c r="O71" s="34">
        <v>15.5</v>
      </c>
      <c r="P71" s="34">
        <v>7.0000000000000007E-2</v>
      </c>
      <c r="Q71" s="34">
        <v>0</v>
      </c>
      <c r="R71" s="34">
        <v>0</v>
      </c>
      <c r="S71" s="34">
        <v>0</v>
      </c>
      <c r="T71" s="34">
        <v>0.61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4">
        <v>0</v>
      </c>
      <c r="AA71" s="34">
        <v>0</v>
      </c>
      <c r="AB71" s="34">
        <v>0</v>
      </c>
      <c r="AC71" s="34">
        <v>0</v>
      </c>
      <c r="AD71" s="34">
        <v>0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108.56</v>
      </c>
      <c r="AL71" s="34">
        <v>113</v>
      </c>
      <c r="AM71" s="34">
        <v>173.04</v>
      </c>
      <c r="AN71" s="34">
        <v>57.39</v>
      </c>
      <c r="AO71" s="34">
        <v>34.020000000000003</v>
      </c>
      <c r="AP71" s="34">
        <v>68.03</v>
      </c>
      <c r="AQ71" s="34">
        <v>25.73</v>
      </c>
      <c r="AR71" s="34">
        <v>123.05</v>
      </c>
      <c r="AS71" s="34">
        <v>76.319999999999993</v>
      </c>
      <c r="AT71" s="34">
        <v>106.49</v>
      </c>
      <c r="AU71" s="34">
        <v>87.85</v>
      </c>
      <c r="AV71" s="34">
        <v>46.14</v>
      </c>
      <c r="AW71" s="34">
        <v>81.64</v>
      </c>
      <c r="AX71" s="34">
        <v>682.71</v>
      </c>
      <c r="AY71" s="34">
        <v>0</v>
      </c>
      <c r="AZ71" s="34">
        <v>222.44</v>
      </c>
      <c r="BA71" s="34">
        <v>96.73</v>
      </c>
      <c r="BB71" s="34">
        <v>64.19</v>
      </c>
      <c r="BC71" s="34">
        <v>50.88</v>
      </c>
      <c r="BD71" s="34">
        <v>0</v>
      </c>
      <c r="BE71" s="34">
        <v>0</v>
      </c>
      <c r="BF71" s="34">
        <v>0</v>
      </c>
      <c r="BG71" s="34">
        <v>0</v>
      </c>
      <c r="BH71" s="34">
        <v>0</v>
      </c>
      <c r="BI71" s="34">
        <v>0</v>
      </c>
      <c r="BJ71" s="34">
        <v>0</v>
      </c>
      <c r="BK71" s="34">
        <v>0.03</v>
      </c>
      <c r="BL71" s="34">
        <v>0</v>
      </c>
      <c r="BM71" s="34">
        <v>0</v>
      </c>
      <c r="BN71" s="34">
        <v>0</v>
      </c>
      <c r="BO71" s="34">
        <v>0</v>
      </c>
      <c r="BP71" s="34">
        <v>0</v>
      </c>
      <c r="BQ71" s="34">
        <v>0</v>
      </c>
      <c r="BR71" s="34">
        <v>0</v>
      </c>
      <c r="BS71" s="34">
        <v>0.02</v>
      </c>
      <c r="BT71" s="34">
        <v>0</v>
      </c>
      <c r="BU71" s="34">
        <v>0</v>
      </c>
      <c r="BV71" s="34">
        <v>0.09</v>
      </c>
      <c r="BW71" s="34">
        <v>0</v>
      </c>
      <c r="BX71" s="34">
        <v>0</v>
      </c>
      <c r="BY71" s="34">
        <v>0</v>
      </c>
      <c r="BZ71" s="34">
        <v>0</v>
      </c>
      <c r="CA71" s="34">
        <v>0</v>
      </c>
      <c r="CB71" s="34">
        <v>13.29</v>
      </c>
      <c r="CC71" s="33">
        <v>2.4500000000000002</v>
      </c>
      <c r="CE71" s="31">
        <v>0</v>
      </c>
      <c r="CG71" s="31">
        <v>0</v>
      </c>
      <c r="CH71" s="31">
        <v>0</v>
      </c>
      <c r="CI71" s="31">
        <v>0</v>
      </c>
      <c r="CJ71" s="31">
        <v>802.15</v>
      </c>
      <c r="CK71" s="31">
        <v>309.04000000000002</v>
      </c>
      <c r="CL71" s="31">
        <v>555.6</v>
      </c>
      <c r="CM71" s="31">
        <v>6.42</v>
      </c>
      <c r="CN71" s="31">
        <v>6.42</v>
      </c>
      <c r="CO71" s="31">
        <v>6.42</v>
      </c>
      <c r="CP71" s="31">
        <v>0</v>
      </c>
      <c r="CQ71" s="31">
        <v>0</v>
      </c>
      <c r="CR71" s="31">
        <v>2.04</v>
      </c>
    </row>
    <row r="72" spans="1:96" s="31" customFormat="1">
      <c r="A72" s="31" t="str">
        <f>"3"</f>
        <v>3</v>
      </c>
      <c r="B72" s="32" t="s">
        <v>104</v>
      </c>
      <c r="C72" s="33" t="str">
        <f>"20"</f>
        <v>20</v>
      </c>
      <c r="D72" s="33">
        <v>1.32</v>
      </c>
      <c r="E72" s="33">
        <v>0</v>
      </c>
      <c r="F72" s="33">
        <v>0.24</v>
      </c>
      <c r="G72" s="33">
        <v>0.24</v>
      </c>
      <c r="H72" s="33">
        <v>8.34</v>
      </c>
      <c r="I72" s="33">
        <v>38.676000000000002</v>
      </c>
      <c r="J72" s="34">
        <v>0.04</v>
      </c>
      <c r="K72" s="34">
        <v>0</v>
      </c>
      <c r="L72" s="34">
        <v>0</v>
      </c>
      <c r="M72" s="34">
        <v>0</v>
      </c>
      <c r="N72" s="34">
        <v>0.24</v>
      </c>
      <c r="O72" s="34">
        <v>6.44</v>
      </c>
      <c r="P72" s="34">
        <v>1.66</v>
      </c>
      <c r="Q72" s="34">
        <v>0</v>
      </c>
      <c r="R72" s="34">
        <v>0</v>
      </c>
      <c r="S72" s="34">
        <v>0.2</v>
      </c>
      <c r="T72" s="34">
        <v>0.5</v>
      </c>
      <c r="U72" s="34">
        <v>122</v>
      </c>
      <c r="V72" s="34">
        <v>49</v>
      </c>
      <c r="W72" s="34">
        <v>7</v>
      </c>
      <c r="X72" s="34">
        <v>9.4</v>
      </c>
      <c r="Y72" s="34">
        <v>31.6</v>
      </c>
      <c r="Z72" s="34">
        <v>0.78</v>
      </c>
      <c r="AA72" s="34">
        <v>0</v>
      </c>
      <c r="AB72" s="34">
        <v>1</v>
      </c>
      <c r="AC72" s="34">
        <v>0.2</v>
      </c>
      <c r="AD72" s="34">
        <v>0.28000000000000003</v>
      </c>
      <c r="AE72" s="34">
        <v>0.04</v>
      </c>
      <c r="AF72" s="34">
        <v>0.02</v>
      </c>
      <c r="AG72" s="34">
        <v>0.14000000000000001</v>
      </c>
      <c r="AH72" s="34">
        <v>0.4</v>
      </c>
      <c r="AI72" s="34">
        <v>0</v>
      </c>
      <c r="AJ72" s="34">
        <v>0</v>
      </c>
      <c r="AK72" s="34">
        <v>0</v>
      </c>
      <c r="AL72" s="34">
        <v>0</v>
      </c>
      <c r="AM72" s="34">
        <v>85.4</v>
      </c>
      <c r="AN72" s="34">
        <v>44.6</v>
      </c>
      <c r="AO72" s="34">
        <v>18.600000000000001</v>
      </c>
      <c r="AP72" s="34">
        <v>39.6</v>
      </c>
      <c r="AQ72" s="34">
        <v>16</v>
      </c>
      <c r="AR72" s="34">
        <v>74.2</v>
      </c>
      <c r="AS72" s="34">
        <v>59.4</v>
      </c>
      <c r="AT72" s="34">
        <v>58.2</v>
      </c>
      <c r="AU72" s="34">
        <v>92.8</v>
      </c>
      <c r="AV72" s="34">
        <v>24.8</v>
      </c>
      <c r="AW72" s="34">
        <v>62</v>
      </c>
      <c r="AX72" s="34">
        <v>305.8</v>
      </c>
      <c r="AY72" s="34">
        <v>0</v>
      </c>
      <c r="AZ72" s="34">
        <v>105.2</v>
      </c>
      <c r="BA72" s="34">
        <v>58.2</v>
      </c>
      <c r="BB72" s="34">
        <v>36</v>
      </c>
      <c r="BC72" s="34">
        <v>26</v>
      </c>
      <c r="BD72" s="34">
        <v>0</v>
      </c>
      <c r="BE72" s="34">
        <v>0</v>
      </c>
      <c r="BF72" s="34">
        <v>0</v>
      </c>
      <c r="BG72" s="34">
        <v>0</v>
      </c>
      <c r="BH72" s="34">
        <v>0</v>
      </c>
      <c r="BI72" s="34">
        <v>0</v>
      </c>
      <c r="BJ72" s="34">
        <v>0</v>
      </c>
      <c r="BK72" s="34">
        <v>0.03</v>
      </c>
      <c r="BL72" s="34">
        <v>0</v>
      </c>
      <c r="BM72" s="34">
        <v>0</v>
      </c>
      <c r="BN72" s="34">
        <v>0</v>
      </c>
      <c r="BO72" s="34">
        <v>0</v>
      </c>
      <c r="BP72" s="34">
        <v>0</v>
      </c>
      <c r="BQ72" s="34">
        <v>0</v>
      </c>
      <c r="BR72" s="34">
        <v>0</v>
      </c>
      <c r="BS72" s="34">
        <v>0.02</v>
      </c>
      <c r="BT72" s="34">
        <v>0</v>
      </c>
      <c r="BU72" s="34">
        <v>0</v>
      </c>
      <c r="BV72" s="34">
        <v>0.1</v>
      </c>
      <c r="BW72" s="34">
        <v>0.02</v>
      </c>
      <c r="BX72" s="34">
        <v>0</v>
      </c>
      <c r="BY72" s="34">
        <v>0</v>
      </c>
      <c r="BZ72" s="34">
        <v>0</v>
      </c>
      <c r="CA72" s="34">
        <v>0</v>
      </c>
      <c r="CB72" s="34">
        <v>9.4</v>
      </c>
      <c r="CC72" s="33">
        <v>1.48</v>
      </c>
      <c r="CE72" s="31">
        <v>0.17</v>
      </c>
      <c r="CG72" s="31">
        <v>0</v>
      </c>
      <c r="CH72" s="31">
        <v>0</v>
      </c>
      <c r="CI72" s="31">
        <v>0</v>
      </c>
      <c r="CJ72" s="31">
        <v>0</v>
      </c>
      <c r="CK72" s="31">
        <v>0</v>
      </c>
      <c r="CL72" s="31">
        <v>0</v>
      </c>
      <c r="CM72" s="31">
        <v>0</v>
      </c>
      <c r="CN72" s="31">
        <v>0</v>
      </c>
      <c r="CO72" s="31">
        <v>0</v>
      </c>
      <c r="CP72" s="31">
        <v>0</v>
      </c>
      <c r="CQ72" s="31">
        <v>0</v>
      </c>
      <c r="CR72" s="31">
        <v>1.23</v>
      </c>
    </row>
    <row r="73" spans="1:96" s="31" customFormat="1">
      <c r="A73" s="31" t="str">
        <f>"648"</f>
        <v>648</v>
      </c>
      <c r="B73" s="32" t="s">
        <v>130</v>
      </c>
      <c r="C73" s="33" t="str">
        <f>"200"</f>
        <v>200</v>
      </c>
      <c r="D73" s="33">
        <v>7.0000000000000007E-2</v>
      </c>
      <c r="E73" s="33">
        <v>0</v>
      </c>
      <c r="F73" s="33">
        <v>0</v>
      </c>
      <c r="G73" s="33">
        <v>0</v>
      </c>
      <c r="H73" s="33">
        <v>4.54</v>
      </c>
      <c r="I73" s="33">
        <v>17.526140000000002</v>
      </c>
      <c r="J73" s="34">
        <v>0</v>
      </c>
      <c r="K73" s="34">
        <v>0</v>
      </c>
      <c r="L73" s="34">
        <v>0</v>
      </c>
      <c r="M73" s="34">
        <v>0</v>
      </c>
      <c r="N73" s="34">
        <v>4.54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0.01</v>
      </c>
      <c r="U73" s="34">
        <v>0.05</v>
      </c>
      <c r="V73" s="34">
        <v>0.13</v>
      </c>
      <c r="W73" s="34">
        <v>0.13</v>
      </c>
      <c r="X73" s="34">
        <v>0</v>
      </c>
      <c r="Y73" s="34">
        <v>0</v>
      </c>
      <c r="Z73" s="34">
        <v>0.01</v>
      </c>
      <c r="AA73" s="34">
        <v>0</v>
      </c>
      <c r="AB73" s="34">
        <v>0</v>
      </c>
      <c r="AC73" s="34">
        <v>0</v>
      </c>
      <c r="AD73" s="34">
        <v>0</v>
      </c>
      <c r="AE73" s="34">
        <v>0</v>
      </c>
      <c r="AF73" s="34">
        <v>0</v>
      </c>
      <c r="AG73" s="34">
        <v>0</v>
      </c>
      <c r="AH73" s="34">
        <v>0</v>
      </c>
      <c r="AI73" s="34">
        <v>0.09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34">
        <v>0</v>
      </c>
      <c r="BB73" s="34">
        <v>0</v>
      </c>
      <c r="BC73" s="34">
        <v>0</v>
      </c>
      <c r="BD73" s="34">
        <v>0</v>
      </c>
      <c r="BE73" s="34">
        <v>0</v>
      </c>
      <c r="BF73" s="34">
        <v>0</v>
      </c>
      <c r="BG73" s="34">
        <v>0</v>
      </c>
      <c r="BH73" s="34">
        <v>0</v>
      </c>
      <c r="BI73" s="34">
        <v>0</v>
      </c>
      <c r="BJ73" s="34">
        <v>0</v>
      </c>
      <c r="BK73" s="34">
        <v>0</v>
      </c>
      <c r="BL73" s="34">
        <v>0</v>
      </c>
      <c r="BM73" s="34">
        <v>0</v>
      </c>
      <c r="BN73" s="34">
        <v>0</v>
      </c>
      <c r="BO73" s="34">
        <v>0</v>
      </c>
      <c r="BP73" s="34">
        <v>0</v>
      </c>
      <c r="BQ73" s="34">
        <v>0</v>
      </c>
      <c r="BR73" s="34">
        <v>0</v>
      </c>
      <c r="BS73" s="34">
        <v>0</v>
      </c>
      <c r="BT73" s="34">
        <v>0</v>
      </c>
      <c r="BU73" s="34">
        <v>0</v>
      </c>
      <c r="BV73" s="34">
        <v>0</v>
      </c>
      <c r="BW73" s="34">
        <v>0</v>
      </c>
      <c r="BX73" s="34">
        <v>0</v>
      </c>
      <c r="BY73" s="34">
        <v>0</v>
      </c>
      <c r="BZ73" s="34">
        <v>0</v>
      </c>
      <c r="CA73" s="34">
        <v>0</v>
      </c>
      <c r="CB73" s="34">
        <v>190.01</v>
      </c>
      <c r="CC73" s="33">
        <v>4.5</v>
      </c>
      <c r="CE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5</v>
      </c>
      <c r="CQ73" s="31">
        <v>0</v>
      </c>
      <c r="CR73" s="31">
        <v>2.73</v>
      </c>
    </row>
    <row r="74" spans="1:96" s="28" customFormat="1">
      <c r="A74" s="28" t="str">
        <f>"13"</f>
        <v>13</v>
      </c>
      <c r="B74" s="29" t="s">
        <v>106</v>
      </c>
      <c r="C74" s="30" t="str">
        <f>"160"</f>
        <v>160</v>
      </c>
      <c r="D74" s="30">
        <v>0.64</v>
      </c>
      <c r="E74" s="30">
        <v>0</v>
      </c>
      <c r="F74" s="30">
        <v>0.64</v>
      </c>
      <c r="G74" s="30">
        <v>0.64</v>
      </c>
      <c r="H74" s="30">
        <v>18.559999999999999</v>
      </c>
      <c r="I74" s="30">
        <v>77.888000000000005</v>
      </c>
      <c r="J74" s="18">
        <v>0.16</v>
      </c>
      <c r="K74" s="18">
        <v>0</v>
      </c>
      <c r="L74" s="18">
        <v>0</v>
      </c>
      <c r="M74" s="18">
        <v>0</v>
      </c>
      <c r="N74" s="18">
        <v>14.4</v>
      </c>
      <c r="O74" s="18">
        <v>1.28</v>
      </c>
      <c r="P74" s="18">
        <v>2.88</v>
      </c>
      <c r="Q74" s="18">
        <v>0</v>
      </c>
      <c r="R74" s="18">
        <v>0</v>
      </c>
      <c r="S74" s="18">
        <v>1.28</v>
      </c>
      <c r="T74" s="18">
        <v>0.8</v>
      </c>
      <c r="U74" s="18">
        <v>41.6</v>
      </c>
      <c r="V74" s="18">
        <v>444.8</v>
      </c>
      <c r="W74" s="18">
        <v>25.6</v>
      </c>
      <c r="X74" s="18">
        <v>14.4</v>
      </c>
      <c r="Y74" s="18">
        <v>17.600000000000001</v>
      </c>
      <c r="Z74" s="18">
        <v>3.52</v>
      </c>
      <c r="AA74" s="18">
        <v>0</v>
      </c>
      <c r="AB74" s="18">
        <v>48</v>
      </c>
      <c r="AC74" s="18">
        <v>8</v>
      </c>
      <c r="AD74" s="18">
        <v>0.32</v>
      </c>
      <c r="AE74" s="18">
        <v>0.05</v>
      </c>
      <c r="AF74" s="18">
        <v>0.03</v>
      </c>
      <c r="AG74" s="18">
        <v>0.48</v>
      </c>
      <c r="AH74" s="18">
        <v>0.64</v>
      </c>
      <c r="AI74" s="18">
        <v>16</v>
      </c>
      <c r="AJ74" s="18">
        <v>0</v>
      </c>
      <c r="AK74" s="18">
        <v>19.2</v>
      </c>
      <c r="AL74" s="18">
        <v>20.8</v>
      </c>
      <c r="AM74" s="18">
        <v>30.4</v>
      </c>
      <c r="AN74" s="18">
        <v>28.8</v>
      </c>
      <c r="AO74" s="18">
        <v>4.8</v>
      </c>
      <c r="AP74" s="18">
        <v>17.600000000000001</v>
      </c>
      <c r="AQ74" s="18">
        <v>4.8</v>
      </c>
      <c r="AR74" s="18">
        <v>14.4</v>
      </c>
      <c r="AS74" s="18">
        <v>27.2</v>
      </c>
      <c r="AT74" s="18">
        <v>16</v>
      </c>
      <c r="AU74" s="18">
        <v>124.8</v>
      </c>
      <c r="AV74" s="18">
        <v>11.2</v>
      </c>
      <c r="AW74" s="18">
        <v>22.4</v>
      </c>
      <c r="AX74" s="18">
        <v>67.2</v>
      </c>
      <c r="AY74" s="18">
        <v>0</v>
      </c>
      <c r="AZ74" s="18">
        <v>20.8</v>
      </c>
      <c r="BA74" s="18">
        <v>25.6</v>
      </c>
      <c r="BB74" s="18">
        <v>9.6</v>
      </c>
      <c r="BC74" s="18">
        <v>8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0</v>
      </c>
      <c r="BZ74" s="18">
        <v>0</v>
      </c>
      <c r="CA74" s="18">
        <v>0</v>
      </c>
      <c r="CB74" s="18">
        <v>138.08000000000001</v>
      </c>
      <c r="CC74" s="30">
        <v>28.8</v>
      </c>
      <c r="CE74" s="28">
        <v>8</v>
      </c>
      <c r="CG74" s="28">
        <v>4</v>
      </c>
      <c r="CH74" s="28">
        <v>4</v>
      </c>
      <c r="CI74" s="28">
        <v>4</v>
      </c>
      <c r="CJ74" s="28">
        <v>300</v>
      </c>
      <c r="CK74" s="28">
        <v>300</v>
      </c>
      <c r="CL74" s="28">
        <v>300</v>
      </c>
      <c r="CM74" s="28">
        <v>0</v>
      </c>
      <c r="CN74" s="28">
        <v>0</v>
      </c>
      <c r="CO74" s="28">
        <v>0</v>
      </c>
      <c r="CP74" s="28">
        <v>0</v>
      </c>
      <c r="CQ74" s="28">
        <v>0</v>
      </c>
      <c r="CR74" s="28">
        <v>24</v>
      </c>
    </row>
    <row r="75" spans="1:96" s="38" customFormat="1" ht="11.4">
      <c r="B75" s="35" t="s">
        <v>107</v>
      </c>
      <c r="C75" s="36"/>
      <c r="D75" s="36">
        <v>29.95</v>
      </c>
      <c r="E75" s="36">
        <v>12.75</v>
      </c>
      <c r="F75" s="36">
        <v>25.54</v>
      </c>
      <c r="G75" s="36">
        <v>12.14</v>
      </c>
      <c r="H75" s="36">
        <v>105.51</v>
      </c>
      <c r="I75" s="36">
        <v>738.02</v>
      </c>
      <c r="J75" s="37">
        <v>8.0399999999999991</v>
      </c>
      <c r="K75" s="37">
        <v>6.79</v>
      </c>
      <c r="L75" s="37">
        <v>0</v>
      </c>
      <c r="M75" s="37">
        <v>0</v>
      </c>
      <c r="N75" s="37">
        <v>30</v>
      </c>
      <c r="O75" s="37">
        <v>65.11</v>
      </c>
      <c r="P75" s="37">
        <v>10.4</v>
      </c>
      <c r="Q75" s="37">
        <v>0</v>
      </c>
      <c r="R75" s="37">
        <v>0</v>
      </c>
      <c r="S75" s="37">
        <v>2.1800000000000002</v>
      </c>
      <c r="T75" s="37">
        <v>8.59</v>
      </c>
      <c r="U75" s="37">
        <v>968.93</v>
      </c>
      <c r="V75" s="37">
        <v>1853.6</v>
      </c>
      <c r="W75" s="37">
        <v>145.80000000000001</v>
      </c>
      <c r="X75" s="37">
        <v>122.14</v>
      </c>
      <c r="Y75" s="37">
        <v>359.62</v>
      </c>
      <c r="Z75" s="37">
        <v>8.77</v>
      </c>
      <c r="AA75" s="37">
        <v>65.150000000000006</v>
      </c>
      <c r="AB75" s="37">
        <v>914.07</v>
      </c>
      <c r="AC75" s="37">
        <v>264.5</v>
      </c>
      <c r="AD75" s="37">
        <v>6.04</v>
      </c>
      <c r="AE75" s="37">
        <v>0.38</v>
      </c>
      <c r="AF75" s="37">
        <v>0.36</v>
      </c>
      <c r="AG75" s="37">
        <v>8.0299999999999994</v>
      </c>
      <c r="AH75" s="37">
        <v>15.02</v>
      </c>
      <c r="AI75" s="37">
        <v>28.36</v>
      </c>
      <c r="AJ75" s="37">
        <v>0</v>
      </c>
      <c r="AK75" s="37">
        <v>1030.5</v>
      </c>
      <c r="AL75" s="37">
        <v>1114.3900000000001</v>
      </c>
      <c r="AM75" s="37">
        <v>1715.69</v>
      </c>
      <c r="AN75" s="37">
        <v>1722.06</v>
      </c>
      <c r="AO75" s="37">
        <v>480.35</v>
      </c>
      <c r="AP75" s="37">
        <v>951.56</v>
      </c>
      <c r="AQ75" s="37">
        <v>143.05000000000001</v>
      </c>
      <c r="AR75" s="37">
        <v>1082.49</v>
      </c>
      <c r="AS75" s="37">
        <v>397.51</v>
      </c>
      <c r="AT75" s="37">
        <v>707.6</v>
      </c>
      <c r="AU75" s="37">
        <v>767.43</v>
      </c>
      <c r="AV75" s="37">
        <v>484.96</v>
      </c>
      <c r="AW75" s="37">
        <v>381.3</v>
      </c>
      <c r="AX75" s="37">
        <v>2160.5700000000002</v>
      </c>
      <c r="AY75" s="37">
        <v>0</v>
      </c>
      <c r="AZ75" s="37">
        <v>574.78</v>
      </c>
      <c r="BA75" s="37">
        <v>373.37</v>
      </c>
      <c r="BB75" s="37">
        <v>751.04</v>
      </c>
      <c r="BC75" s="37">
        <v>328.19</v>
      </c>
      <c r="BD75" s="37">
        <v>0.11</v>
      </c>
      <c r="BE75" s="37">
        <v>0.05</v>
      </c>
      <c r="BF75" s="37">
        <v>0.03</v>
      </c>
      <c r="BG75" s="37">
        <v>0.06</v>
      </c>
      <c r="BH75" s="37">
        <v>7.0000000000000007E-2</v>
      </c>
      <c r="BI75" s="37">
        <v>0.33</v>
      </c>
      <c r="BJ75" s="37">
        <v>0</v>
      </c>
      <c r="BK75" s="37">
        <v>1.72</v>
      </c>
      <c r="BL75" s="37">
        <v>0</v>
      </c>
      <c r="BM75" s="37">
        <v>0.69</v>
      </c>
      <c r="BN75" s="37">
        <v>0.03</v>
      </c>
      <c r="BO75" s="37">
        <v>0.06</v>
      </c>
      <c r="BP75" s="37">
        <v>0</v>
      </c>
      <c r="BQ75" s="37">
        <v>0.06</v>
      </c>
      <c r="BR75" s="37">
        <v>0.11</v>
      </c>
      <c r="BS75" s="37">
        <v>3.38</v>
      </c>
      <c r="BT75" s="37">
        <v>0</v>
      </c>
      <c r="BU75" s="37">
        <v>0</v>
      </c>
      <c r="BV75" s="37">
        <v>6.24</v>
      </c>
      <c r="BW75" s="37">
        <v>0.04</v>
      </c>
      <c r="BX75" s="37">
        <v>0</v>
      </c>
      <c r="BY75" s="37">
        <v>0</v>
      </c>
      <c r="BZ75" s="37">
        <v>0</v>
      </c>
      <c r="CA75" s="37">
        <v>0</v>
      </c>
      <c r="CB75" s="37">
        <v>818.85</v>
      </c>
      <c r="CC75" s="36">
        <f>SUM($CC$66:$CC$74)</f>
        <v>152.24</v>
      </c>
      <c r="CD75" s="38">
        <f>$I$75/$I$76*100</f>
        <v>53.005350666139982</v>
      </c>
      <c r="CE75" s="38">
        <v>217.49</v>
      </c>
      <c r="CG75" s="38">
        <v>95.96</v>
      </c>
      <c r="CH75" s="38">
        <v>57.02</v>
      </c>
      <c r="CI75" s="38">
        <v>76.489999999999995</v>
      </c>
      <c r="CJ75" s="38">
        <v>3429.23</v>
      </c>
      <c r="CK75" s="38">
        <v>1859.83</v>
      </c>
      <c r="CL75" s="38">
        <v>2644.53</v>
      </c>
      <c r="CM75" s="38">
        <v>78.28</v>
      </c>
      <c r="CN75" s="38">
        <v>35.229999999999997</v>
      </c>
      <c r="CO75" s="38">
        <v>56.75</v>
      </c>
      <c r="CP75" s="38">
        <v>6.2</v>
      </c>
      <c r="CQ75" s="38">
        <v>2.1</v>
      </c>
    </row>
    <row r="76" spans="1:96" s="38" customFormat="1" ht="11.4">
      <c r="B76" s="35" t="s">
        <v>108</v>
      </c>
      <c r="C76" s="36"/>
      <c r="D76" s="36">
        <v>46.84</v>
      </c>
      <c r="E76" s="36">
        <v>19.16</v>
      </c>
      <c r="F76" s="36">
        <v>41.9</v>
      </c>
      <c r="G76" s="36">
        <v>14.51</v>
      </c>
      <c r="H76" s="36">
        <v>208.51</v>
      </c>
      <c r="I76" s="36">
        <v>1392.35</v>
      </c>
      <c r="J76" s="37">
        <v>14.63</v>
      </c>
      <c r="K76" s="37">
        <v>6.87</v>
      </c>
      <c r="L76" s="37">
        <v>0</v>
      </c>
      <c r="M76" s="37">
        <v>0</v>
      </c>
      <c r="N76" s="37">
        <v>63.79</v>
      </c>
      <c r="O76" s="37">
        <v>130.11000000000001</v>
      </c>
      <c r="P76" s="37">
        <v>14.61</v>
      </c>
      <c r="Q76" s="37">
        <v>0</v>
      </c>
      <c r="R76" s="37">
        <v>0</v>
      </c>
      <c r="S76" s="37">
        <v>2.6</v>
      </c>
      <c r="T76" s="37">
        <v>13.07</v>
      </c>
      <c r="U76" s="37">
        <v>1580.3</v>
      </c>
      <c r="V76" s="37">
        <v>2287.84</v>
      </c>
      <c r="W76" s="37">
        <v>439.59</v>
      </c>
      <c r="X76" s="37">
        <v>181.23</v>
      </c>
      <c r="Y76" s="37">
        <v>690.29</v>
      </c>
      <c r="Z76" s="37">
        <v>10.44</v>
      </c>
      <c r="AA76" s="37">
        <v>110.03</v>
      </c>
      <c r="AB76" s="37">
        <v>944.22</v>
      </c>
      <c r="AC76" s="37">
        <v>327.14</v>
      </c>
      <c r="AD76" s="37">
        <v>7.52</v>
      </c>
      <c r="AE76" s="37">
        <v>0.56999999999999995</v>
      </c>
      <c r="AF76" s="37">
        <v>0.71</v>
      </c>
      <c r="AG76" s="37">
        <v>9.64</v>
      </c>
      <c r="AH76" s="37">
        <v>19.940000000000001</v>
      </c>
      <c r="AI76" s="37">
        <v>29.42</v>
      </c>
      <c r="AJ76" s="37">
        <v>0</v>
      </c>
      <c r="AK76" s="37">
        <v>1894.86</v>
      </c>
      <c r="AL76" s="37">
        <v>1973.43</v>
      </c>
      <c r="AM76" s="37">
        <v>2974.14</v>
      </c>
      <c r="AN76" s="37">
        <v>2495.36</v>
      </c>
      <c r="AO76" s="37">
        <v>794.06</v>
      </c>
      <c r="AP76" s="37">
        <v>1522.51</v>
      </c>
      <c r="AQ76" s="37">
        <v>353.53</v>
      </c>
      <c r="AR76" s="37">
        <v>1940.36</v>
      </c>
      <c r="AS76" s="37">
        <v>841.48</v>
      </c>
      <c r="AT76" s="37">
        <v>1273.5</v>
      </c>
      <c r="AU76" s="37">
        <v>1413.91</v>
      </c>
      <c r="AV76" s="37">
        <v>758.51</v>
      </c>
      <c r="AW76" s="37">
        <v>814.52</v>
      </c>
      <c r="AX76" s="37">
        <v>5549.87</v>
      </c>
      <c r="AY76" s="37">
        <v>0</v>
      </c>
      <c r="AZ76" s="37">
        <v>1936.62</v>
      </c>
      <c r="BA76" s="37">
        <v>930.38</v>
      </c>
      <c r="BB76" s="37">
        <v>1413.89</v>
      </c>
      <c r="BC76" s="37">
        <v>609.75</v>
      </c>
      <c r="BD76" s="37">
        <v>0.19</v>
      </c>
      <c r="BE76" s="37">
        <v>0.09</v>
      </c>
      <c r="BF76" s="37">
        <v>0.05</v>
      </c>
      <c r="BG76" s="37">
        <v>0.11</v>
      </c>
      <c r="BH76" s="37">
        <v>0.13</v>
      </c>
      <c r="BI76" s="37">
        <v>0.59</v>
      </c>
      <c r="BJ76" s="37">
        <v>0</v>
      </c>
      <c r="BK76" s="37">
        <v>2.61</v>
      </c>
      <c r="BL76" s="37">
        <v>0</v>
      </c>
      <c r="BM76" s="37">
        <v>0.98</v>
      </c>
      <c r="BN76" s="37">
        <v>0.04</v>
      </c>
      <c r="BO76" s="37">
        <v>0.06</v>
      </c>
      <c r="BP76" s="37">
        <v>0</v>
      </c>
      <c r="BQ76" s="37">
        <v>0.11</v>
      </c>
      <c r="BR76" s="37">
        <v>0.19</v>
      </c>
      <c r="BS76" s="37">
        <v>5.24</v>
      </c>
      <c r="BT76" s="37">
        <v>0</v>
      </c>
      <c r="BU76" s="37">
        <v>0</v>
      </c>
      <c r="BV76" s="37">
        <v>6.91</v>
      </c>
      <c r="BW76" s="37">
        <v>7.0000000000000007E-2</v>
      </c>
      <c r="BX76" s="37">
        <v>0.02</v>
      </c>
      <c r="BY76" s="37">
        <v>0</v>
      </c>
      <c r="BZ76" s="37">
        <v>0</v>
      </c>
      <c r="CA76" s="37">
        <v>0</v>
      </c>
      <c r="CB76" s="37">
        <v>1224.46</v>
      </c>
      <c r="CC76" s="36">
        <v>211.35</v>
      </c>
      <c r="CE76" s="38">
        <v>267.39999999999998</v>
      </c>
      <c r="CG76" s="38">
        <v>146.41999999999999</v>
      </c>
      <c r="CH76" s="38">
        <v>79.09</v>
      </c>
      <c r="CI76" s="38">
        <v>112.75</v>
      </c>
      <c r="CJ76" s="38">
        <v>8584.43</v>
      </c>
      <c r="CK76" s="38">
        <v>3826.92</v>
      </c>
      <c r="CL76" s="38">
        <v>6205.68</v>
      </c>
      <c r="CM76" s="38">
        <v>143.63999999999999</v>
      </c>
      <c r="CN76" s="38">
        <v>73.89</v>
      </c>
      <c r="CO76" s="38">
        <v>108.76</v>
      </c>
      <c r="CP76" s="38">
        <v>14.8</v>
      </c>
      <c r="CQ76" s="38">
        <v>2.82</v>
      </c>
    </row>
    <row r="77" spans="1:96" hidden="1">
      <c r="C77" s="16"/>
      <c r="D77" s="16"/>
      <c r="E77" s="16"/>
      <c r="F77" s="16"/>
      <c r="G77" s="16"/>
      <c r="H77" s="16"/>
      <c r="I77" s="16"/>
    </row>
    <row r="78" spans="1:96" hidden="1">
      <c r="B78" s="14" t="s">
        <v>109</v>
      </c>
      <c r="C78" s="16"/>
      <c r="D78" s="16">
        <v>13</v>
      </c>
      <c r="E78" s="16"/>
      <c r="F78" s="16">
        <v>26</v>
      </c>
      <c r="G78" s="16"/>
      <c r="H78" s="16">
        <v>61</v>
      </c>
      <c r="I78" s="16"/>
    </row>
    <row r="79" spans="1:96" hidden="1">
      <c r="C79" s="16"/>
      <c r="D79" s="16"/>
      <c r="E79" s="16"/>
      <c r="F79" s="16"/>
      <c r="G79" s="16"/>
      <c r="H79" s="16"/>
      <c r="I79" s="16"/>
    </row>
    <row r="80" spans="1:96" hidden="1">
      <c r="C80" s="16"/>
      <c r="D80" s="16"/>
      <c r="E80" s="16"/>
      <c r="F80" s="16"/>
      <c r="G80" s="16"/>
      <c r="H80" s="16"/>
      <c r="I80" s="16"/>
    </row>
    <row r="81" spans="1:96">
      <c r="B81" s="27" t="s">
        <v>131</v>
      </c>
      <c r="C81" s="16"/>
      <c r="D81" s="16"/>
      <c r="E81" s="16"/>
      <c r="F81" s="16"/>
      <c r="G81" s="16"/>
      <c r="H81" s="16"/>
      <c r="I81" s="16"/>
    </row>
    <row r="82" spans="1:96">
      <c r="B82" s="27" t="s">
        <v>91</v>
      </c>
      <c r="C82" s="16"/>
      <c r="D82" s="16"/>
      <c r="E82" s="16"/>
      <c r="F82" s="16"/>
      <c r="G82" s="16"/>
      <c r="H82" s="16"/>
      <c r="I82" s="16"/>
    </row>
    <row r="83" spans="1:96" s="31" customFormat="1">
      <c r="A83" s="31" t="str">
        <f>"18/1"</f>
        <v>18/1</v>
      </c>
      <c r="B83" s="32" t="s">
        <v>132</v>
      </c>
      <c r="C83" s="33" t="str">
        <f>"40"</f>
        <v>40</v>
      </c>
      <c r="D83" s="33">
        <v>0.31</v>
      </c>
      <c r="E83" s="33">
        <v>0</v>
      </c>
      <c r="F83" s="33">
        <v>0.04</v>
      </c>
      <c r="G83" s="33">
        <v>0.04</v>
      </c>
      <c r="H83" s="33">
        <v>1.37</v>
      </c>
      <c r="I83" s="33">
        <v>6.244559999999999</v>
      </c>
      <c r="J83" s="34">
        <v>0</v>
      </c>
      <c r="K83" s="34">
        <v>0</v>
      </c>
      <c r="L83" s="34">
        <v>0</v>
      </c>
      <c r="M83" s="34">
        <v>0</v>
      </c>
      <c r="N83" s="34">
        <v>0.94</v>
      </c>
      <c r="O83" s="34">
        <v>0.04</v>
      </c>
      <c r="P83" s="34">
        <v>0.39</v>
      </c>
      <c r="Q83" s="34">
        <v>0</v>
      </c>
      <c r="R83" s="34">
        <v>0</v>
      </c>
      <c r="S83" s="34">
        <v>0.04</v>
      </c>
      <c r="T83" s="34">
        <v>0.2</v>
      </c>
      <c r="U83" s="34">
        <v>3.14</v>
      </c>
      <c r="V83" s="34">
        <v>55.27</v>
      </c>
      <c r="W83" s="34">
        <v>9.02</v>
      </c>
      <c r="X83" s="34">
        <v>5.49</v>
      </c>
      <c r="Y83" s="34">
        <v>16.46</v>
      </c>
      <c r="Z83" s="34">
        <v>0.24</v>
      </c>
      <c r="AA83" s="34">
        <v>0</v>
      </c>
      <c r="AB83" s="34">
        <v>23.52</v>
      </c>
      <c r="AC83" s="34">
        <v>4</v>
      </c>
      <c r="AD83" s="34">
        <v>0.04</v>
      </c>
      <c r="AE83" s="34">
        <v>0.01</v>
      </c>
      <c r="AF83" s="34">
        <v>0.02</v>
      </c>
      <c r="AG83" s="34">
        <v>0.08</v>
      </c>
      <c r="AH83" s="34">
        <v>0.12</v>
      </c>
      <c r="AI83" s="34">
        <v>3.92</v>
      </c>
      <c r="AJ83" s="34">
        <v>0</v>
      </c>
      <c r="AK83" s="34">
        <v>10.58</v>
      </c>
      <c r="AL83" s="34">
        <v>8.23</v>
      </c>
      <c r="AM83" s="34">
        <v>11.76</v>
      </c>
      <c r="AN83" s="34">
        <v>10.19</v>
      </c>
      <c r="AO83" s="34">
        <v>2.35</v>
      </c>
      <c r="AP83" s="34">
        <v>8.23</v>
      </c>
      <c r="AQ83" s="34">
        <v>1.96</v>
      </c>
      <c r="AR83" s="34">
        <v>6.66</v>
      </c>
      <c r="AS83" s="34">
        <v>10.19</v>
      </c>
      <c r="AT83" s="34">
        <v>17.64</v>
      </c>
      <c r="AU83" s="34">
        <v>20.78</v>
      </c>
      <c r="AV83" s="34">
        <v>3.92</v>
      </c>
      <c r="AW83" s="34">
        <v>10.98</v>
      </c>
      <c r="AX83" s="34">
        <v>54.88</v>
      </c>
      <c r="AY83" s="34">
        <v>0</v>
      </c>
      <c r="AZ83" s="34">
        <v>6.66</v>
      </c>
      <c r="BA83" s="34">
        <v>10.58</v>
      </c>
      <c r="BB83" s="34">
        <v>8.23</v>
      </c>
      <c r="BC83" s="34">
        <v>2.74</v>
      </c>
      <c r="BD83" s="34">
        <v>0</v>
      </c>
      <c r="BE83" s="34">
        <v>0</v>
      </c>
      <c r="BF83" s="34">
        <v>0</v>
      </c>
      <c r="BG83" s="34">
        <v>0</v>
      </c>
      <c r="BH83" s="34">
        <v>0</v>
      </c>
      <c r="BI83" s="34">
        <v>0</v>
      </c>
      <c r="BJ83" s="34">
        <v>0</v>
      </c>
      <c r="BK83" s="34">
        <v>0</v>
      </c>
      <c r="BL83" s="34">
        <v>0</v>
      </c>
      <c r="BM83" s="34">
        <v>0</v>
      </c>
      <c r="BN83" s="34">
        <v>0</v>
      </c>
      <c r="BO83" s="34">
        <v>0</v>
      </c>
      <c r="BP83" s="34">
        <v>0</v>
      </c>
      <c r="BQ83" s="34">
        <v>0</v>
      </c>
      <c r="BR83" s="34">
        <v>0</v>
      </c>
      <c r="BS83" s="34">
        <v>0</v>
      </c>
      <c r="BT83" s="34">
        <v>0</v>
      </c>
      <c r="BU83" s="34">
        <v>0</v>
      </c>
      <c r="BV83" s="34">
        <v>0</v>
      </c>
      <c r="BW83" s="34">
        <v>0</v>
      </c>
      <c r="BX83" s="34">
        <v>0</v>
      </c>
      <c r="BY83" s="34">
        <v>0</v>
      </c>
      <c r="BZ83" s="34">
        <v>0</v>
      </c>
      <c r="CA83" s="34">
        <v>0</v>
      </c>
      <c r="CB83" s="34">
        <v>38</v>
      </c>
      <c r="CC83" s="33">
        <v>9.0299999999999994</v>
      </c>
      <c r="CE83" s="31">
        <v>3.92</v>
      </c>
      <c r="CG83" s="31">
        <v>0.9</v>
      </c>
      <c r="CH83" s="31">
        <v>0.9</v>
      </c>
      <c r="CI83" s="31">
        <v>0.9</v>
      </c>
      <c r="CJ83" s="31">
        <v>255</v>
      </c>
      <c r="CK83" s="31">
        <v>60</v>
      </c>
      <c r="CL83" s="31">
        <v>157.5</v>
      </c>
      <c r="CM83" s="31">
        <v>0.06</v>
      </c>
      <c r="CN83" s="31">
        <v>0.06</v>
      </c>
      <c r="CO83" s="31">
        <v>0.06</v>
      </c>
      <c r="CP83" s="31">
        <v>0</v>
      </c>
      <c r="CQ83" s="31">
        <v>0</v>
      </c>
      <c r="CR83" s="31">
        <v>5.47</v>
      </c>
    </row>
    <row r="84" spans="1:96" s="31" customFormat="1" ht="24">
      <c r="A84" s="31" t="str">
        <f>"47/3"</f>
        <v>47/3</v>
      </c>
      <c r="B84" s="32" t="s">
        <v>133</v>
      </c>
      <c r="C84" s="33" t="str">
        <f>"180"</f>
        <v>180</v>
      </c>
      <c r="D84" s="33">
        <v>7.74</v>
      </c>
      <c r="E84" s="33">
        <v>2.12</v>
      </c>
      <c r="F84" s="33">
        <v>5.84</v>
      </c>
      <c r="G84" s="33">
        <v>0.72</v>
      </c>
      <c r="H84" s="33">
        <v>35.11</v>
      </c>
      <c r="I84" s="33">
        <v>224.07304454999996</v>
      </c>
      <c r="J84" s="34">
        <v>3.67</v>
      </c>
      <c r="K84" s="34">
        <v>0.1</v>
      </c>
      <c r="L84" s="34">
        <v>0</v>
      </c>
      <c r="M84" s="34">
        <v>0</v>
      </c>
      <c r="N84" s="34">
        <v>0.9</v>
      </c>
      <c r="O84" s="34">
        <v>32.44</v>
      </c>
      <c r="P84" s="34">
        <v>1.77</v>
      </c>
      <c r="Q84" s="34">
        <v>0</v>
      </c>
      <c r="R84" s="34">
        <v>0</v>
      </c>
      <c r="S84" s="34">
        <v>0.18</v>
      </c>
      <c r="T84" s="34">
        <v>1.64</v>
      </c>
      <c r="U84" s="34">
        <v>423.28</v>
      </c>
      <c r="V84" s="34">
        <v>58.89</v>
      </c>
      <c r="W84" s="34">
        <v>82.36</v>
      </c>
      <c r="X84" s="34">
        <v>10.24</v>
      </c>
      <c r="Y84" s="34">
        <v>80.760000000000005</v>
      </c>
      <c r="Z84" s="34">
        <v>0.84</v>
      </c>
      <c r="AA84" s="34">
        <v>24.84</v>
      </c>
      <c r="AB84" s="34">
        <v>23.04</v>
      </c>
      <c r="AC84" s="34">
        <v>46.17</v>
      </c>
      <c r="AD84" s="34">
        <v>0.97</v>
      </c>
      <c r="AE84" s="34">
        <v>0.05</v>
      </c>
      <c r="AF84" s="34">
        <v>0.04</v>
      </c>
      <c r="AG84" s="34">
        <v>0.44</v>
      </c>
      <c r="AH84" s="34">
        <v>2.25</v>
      </c>
      <c r="AI84" s="34">
        <v>0.03</v>
      </c>
      <c r="AJ84" s="34">
        <v>0</v>
      </c>
      <c r="AK84" s="34">
        <v>393.42</v>
      </c>
      <c r="AL84" s="34">
        <v>311.04000000000002</v>
      </c>
      <c r="AM84" s="34">
        <v>592.25</v>
      </c>
      <c r="AN84" s="34">
        <v>263.51</v>
      </c>
      <c r="AO84" s="34">
        <v>127.38</v>
      </c>
      <c r="AP84" s="34">
        <v>243.86</v>
      </c>
      <c r="AQ84" s="34">
        <v>110.42</v>
      </c>
      <c r="AR84" s="34">
        <v>369.33</v>
      </c>
      <c r="AS84" s="34">
        <v>226.77</v>
      </c>
      <c r="AT84" s="34">
        <v>272.22000000000003</v>
      </c>
      <c r="AU84" s="34">
        <v>296.33</v>
      </c>
      <c r="AV84" s="34">
        <v>233.06</v>
      </c>
      <c r="AW84" s="34">
        <v>218.09</v>
      </c>
      <c r="AX84" s="34">
        <v>2021.94</v>
      </c>
      <c r="AY84" s="34">
        <v>0</v>
      </c>
      <c r="AZ84" s="34">
        <v>710.78</v>
      </c>
      <c r="BA84" s="34">
        <v>368.14</v>
      </c>
      <c r="BB84" s="34">
        <v>248.16</v>
      </c>
      <c r="BC84" s="34">
        <v>123.71</v>
      </c>
      <c r="BD84" s="34">
        <v>0.11</v>
      </c>
      <c r="BE84" s="34">
        <v>0.06</v>
      </c>
      <c r="BF84" s="34">
        <v>0.06</v>
      </c>
      <c r="BG84" s="34">
        <v>0.16</v>
      </c>
      <c r="BH84" s="34">
        <v>0.16</v>
      </c>
      <c r="BI84" s="34">
        <v>0.51</v>
      </c>
      <c r="BJ84" s="34">
        <v>0.02</v>
      </c>
      <c r="BK84" s="34">
        <v>1.45</v>
      </c>
      <c r="BL84" s="34">
        <v>0.02</v>
      </c>
      <c r="BM84" s="34">
        <v>0.54</v>
      </c>
      <c r="BN84" s="34">
        <v>0.02</v>
      </c>
      <c r="BO84" s="34">
        <v>0</v>
      </c>
      <c r="BP84" s="34">
        <v>0</v>
      </c>
      <c r="BQ84" s="34">
        <v>0.09</v>
      </c>
      <c r="BR84" s="34">
        <v>0.13</v>
      </c>
      <c r="BS84" s="34">
        <v>1.26</v>
      </c>
      <c r="BT84" s="34">
        <v>0</v>
      </c>
      <c r="BU84" s="34">
        <v>0</v>
      </c>
      <c r="BV84" s="34">
        <v>0.33</v>
      </c>
      <c r="BW84" s="34">
        <v>0.01</v>
      </c>
      <c r="BX84" s="34">
        <v>0</v>
      </c>
      <c r="BY84" s="34">
        <v>0</v>
      </c>
      <c r="BZ84" s="34">
        <v>0</v>
      </c>
      <c r="CA84" s="34">
        <v>0</v>
      </c>
      <c r="CB84" s="34">
        <v>159.12</v>
      </c>
      <c r="CC84" s="33">
        <v>22.51</v>
      </c>
      <c r="CE84" s="31">
        <v>28.68</v>
      </c>
      <c r="CG84" s="31">
        <v>50.9</v>
      </c>
      <c r="CH84" s="31">
        <v>27.82</v>
      </c>
      <c r="CI84" s="31">
        <v>39.36</v>
      </c>
      <c r="CJ84" s="31">
        <v>1488.55</v>
      </c>
      <c r="CK84" s="31">
        <v>1112.57</v>
      </c>
      <c r="CL84" s="31">
        <v>1300.56</v>
      </c>
      <c r="CM84" s="31">
        <v>47.9</v>
      </c>
      <c r="CN84" s="31">
        <v>29.98</v>
      </c>
      <c r="CO84" s="31">
        <v>38.94</v>
      </c>
      <c r="CP84" s="31">
        <v>0</v>
      </c>
      <c r="CQ84" s="31">
        <v>0.9</v>
      </c>
      <c r="CR84" s="31">
        <v>13.64</v>
      </c>
    </row>
    <row r="85" spans="1:96" s="31" customFormat="1">
      <c r="A85" s="31" t="str">
        <f>"10"</f>
        <v>10</v>
      </c>
      <c r="B85" s="32" t="s">
        <v>134</v>
      </c>
      <c r="C85" s="33" t="str">
        <f>"10"</f>
        <v>10</v>
      </c>
      <c r="D85" s="33">
        <v>0.08</v>
      </c>
      <c r="E85" s="33">
        <v>0.08</v>
      </c>
      <c r="F85" s="33">
        <v>7.25</v>
      </c>
      <c r="G85" s="33">
        <v>0</v>
      </c>
      <c r="H85" s="33">
        <v>0.13</v>
      </c>
      <c r="I85" s="33">
        <v>66.063999999999993</v>
      </c>
      <c r="J85" s="34">
        <v>4.71</v>
      </c>
      <c r="K85" s="34">
        <v>0.22</v>
      </c>
      <c r="L85" s="34">
        <v>0</v>
      </c>
      <c r="M85" s="34">
        <v>0</v>
      </c>
      <c r="N85" s="34">
        <v>0.13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0.14000000000000001</v>
      </c>
      <c r="U85" s="34">
        <v>1.5</v>
      </c>
      <c r="V85" s="34">
        <v>3</v>
      </c>
      <c r="W85" s="34">
        <v>2.4</v>
      </c>
      <c r="X85" s="34">
        <v>0</v>
      </c>
      <c r="Y85" s="34">
        <v>3</v>
      </c>
      <c r="Z85" s="34">
        <v>0.02</v>
      </c>
      <c r="AA85" s="34">
        <v>40</v>
      </c>
      <c r="AB85" s="34">
        <v>30</v>
      </c>
      <c r="AC85" s="34">
        <v>45</v>
      </c>
      <c r="AD85" s="34">
        <v>0.1</v>
      </c>
      <c r="AE85" s="34">
        <v>0</v>
      </c>
      <c r="AF85" s="34">
        <v>0.01</v>
      </c>
      <c r="AG85" s="34">
        <v>0.01</v>
      </c>
      <c r="AH85" s="34">
        <v>0.02</v>
      </c>
      <c r="AI85" s="34">
        <v>0</v>
      </c>
      <c r="AJ85" s="34">
        <v>0</v>
      </c>
      <c r="AK85" s="34">
        <v>4.2</v>
      </c>
      <c r="AL85" s="34">
        <v>4.0999999999999996</v>
      </c>
      <c r="AM85" s="34">
        <v>7.6</v>
      </c>
      <c r="AN85" s="34">
        <v>4.5</v>
      </c>
      <c r="AO85" s="34">
        <v>1.7</v>
      </c>
      <c r="AP85" s="34">
        <v>4.7</v>
      </c>
      <c r="AQ85" s="34">
        <v>4.3</v>
      </c>
      <c r="AR85" s="34">
        <v>4.2</v>
      </c>
      <c r="AS85" s="34">
        <v>3.6</v>
      </c>
      <c r="AT85" s="34">
        <v>2.6</v>
      </c>
      <c r="AU85" s="34">
        <v>5.7</v>
      </c>
      <c r="AV85" s="34">
        <v>3.5</v>
      </c>
      <c r="AW85" s="34">
        <v>2.4</v>
      </c>
      <c r="AX85" s="34">
        <v>14.2</v>
      </c>
      <c r="AY85" s="34">
        <v>0</v>
      </c>
      <c r="AZ85" s="34">
        <v>4.8</v>
      </c>
      <c r="BA85" s="34">
        <v>5.4</v>
      </c>
      <c r="BB85" s="34">
        <v>4.2</v>
      </c>
      <c r="BC85" s="34">
        <v>1</v>
      </c>
      <c r="BD85" s="34">
        <v>0.27</v>
      </c>
      <c r="BE85" s="34">
        <v>0.12</v>
      </c>
      <c r="BF85" s="34">
        <v>7.0000000000000007E-2</v>
      </c>
      <c r="BG85" s="34">
        <v>0.15</v>
      </c>
      <c r="BH85" s="34">
        <v>0.17</v>
      </c>
      <c r="BI85" s="34">
        <v>0.79</v>
      </c>
      <c r="BJ85" s="34">
        <v>0</v>
      </c>
      <c r="BK85" s="34">
        <v>2.21</v>
      </c>
      <c r="BL85" s="34">
        <v>0</v>
      </c>
      <c r="BM85" s="34">
        <v>0.68</v>
      </c>
      <c r="BN85" s="34">
        <v>0</v>
      </c>
      <c r="BO85" s="34">
        <v>0</v>
      </c>
      <c r="BP85" s="34">
        <v>0</v>
      </c>
      <c r="BQ85" s="34">
        <v>0.15</v>
      </c>
      <c r="BR85" s="34">
        <v>0.23</v>
      </c>
      <c r="BS85" s="34">
        <v>1.8</v>
      </c>
      <c r="BT85" s="34">
        <v>0</v>
      </c>
      <c r="BU85" s="34">
        <v>0</v>
      </c>
      <c r="BV85" s="34">
        <v>0.09</v>
      </c>
      <c r="BW85" s="34">
        <v>0.01</v>
      </c>
      <c r="BX85" s="34">
        <v>0</v>
      </c>
      <c r="BY85" s="34">
        <v>0</v>
      </c>
      <c r="BZ85" s="34">
        <v>0</v>
      </c>
      <c r="CA85" s="34">
        <v>0</v>
      </c>
      <c r="CB85" s="34">
        <v>2.5</v>
      </c>
      <c r="CC85" s="33">
        <v>16.96</v>
      </c>
      <c r="CE85" s="31">
        <v>45</v>
      </c>
      <c r="CG85" s="31">
        <v>0.4</v>
      </c>
      <c r="CH85" s="31">
        <v>0.1</v>
      </c>
      <c r="CI85" s="31">
        <v>0.25</v>
      </c>
      <c r="CJ85" s="31">
        <v>20</v>
      </c>
      <c r="CK85" s="31">
        <v>8.1999999999999993</v>
      </c>
      <c r="CL85" s="31">
        <v>14.1</v>
      </c>
      <c r="CM85" s="31">
        <v>1.71</v>
      </c>
      <c r="CN85" s="31">
        <v>0.87</v>
      </c>
      <c r="CO85" s="31">
        <v>1.29</v>
      </c>
      <c r="CP85" s="31">
        <v>0</v>
      </c>
      <c r="CQ85" s="31">
        <v>0</v>
      </c>
      <c r="CR85" s="31">
        <v>10.28</v>
      </c>
    </row>
    <row r="86" spans="1:96" s="31" customFormat="1">
      <c r="A86" s="31" t="str">
        <f>"2"</f>
        <v>2</v>
      </c>
      <c r="B86" s="32" t="s">
        <v>95</v>
      </c>
      <c r="C86" s="33" t="str">
        <f>"40"</f>
        <v>40</v>
      </c>
      <c r="D86" s="33">
        <v>2.64</v>
      </c>
      <c r="E86" s="33">
        <v>0</v>
      </c>
      <c r="F86" s="33">
        <v>0.26</v>
      </c>
      <c r="G86" s="33">
        <v>0.26</v>
      </c>
      <c r="H86" s="33">
        <v>18.760000000000002</v>
      </c>
      <c r="I86" s="33">
        <v>89.560399999999987</v>
      </c>
      <c r="J86" s="34">
        <v>0</v>
      </c>
      <c r="K86" s="34">
        <v>0</v>
      </c>
      <c r="L86" s="34">
        <v>0</v>
      </c>
      <c r="M86" s="34">
        <v>0</v>
      </c>
      <c r="N86" s="34">
        <v>0.44</v>
      </c>
      <c r="O86" s="34">
        <v>18.239999999999998</v>
      </c>
      <c r="P86" s="34">
        <v>0.08</v>
      </c>
      <c r="Q86" s="34">
        <v>0</v>
      </c>
      <c r="R86" s="34">
        <v>0</v>
      </c>
      <c r="S86" s="34">
        <v>0</v>
      </c>
      <c r="T86" s="34">
        <v>0.72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4">
        <v>0</v>
      </c>
      <c r="AA86" s="34">
        <v>0</v>
      </c>
      <c r="AB86" s="34">
        <v>0</v>
      </c>
      <c r="AC86" s="34">
        <v>0</v>
      </c>
      <c r="AD86" s="34">
        <v>0</v>
      </c>
      <c r="AE86" s="34">
        <v>0</v>
      </c>
      <c r="AF86" s="34">
        <v>0</v>
      </c>
      <c r="AG86" s="34">
        <v>0</v>
      </c>
      <c r="AH86" s="34">
        <v>0</v>
      </c>
      <c r="AI86" s="34">
        <v>0</v>
      </c>
      <c r="AJ86" s="34">
        <v>0</v>
      </c>
      <c r="AK86" s="34">
        <v>127.72</v>
      </c>
      <c r="AL86" s="34">
        <v>132.94</v>
      </c>
      <c r="AM86" s="34">
        <v>203.58</v>
      </c>
      <c r="AN86" s="34">
        <v>67.510000000000005</v>
      </c>
      <c r="AO86" s="34">
        <v>40.020000000000003</v>
      </c>
      <c r="AP86" s="34">
        <v>80.040000000000006</v>
      </c>
      <c r="AQ86" s="34">
        <v>30.28</v>
      </c>
      <c r="AR86" s="34">
        <v>144.77000000000001</v>
      </c>
      <c r="AS86" s="34">
        <v>89.78</v>
      </c>
      <c r="AT86" s="34">
        <v>125.28</v>
      </c>
      <c r="AU86" s="34">
        <v>103.36</v>
      </c>
      <c r="AV86" s="34">
        <v>54.29</v>
      </c>
      <c r="AW86" s="34">
        <v>96.05</v>
      </c>
      <c r="AX86" s="34">
        <v>803.18</v>
      </c>
      <c r="AY86" s="34">
        <v>0</v>
      </c>
      <c r="AZ86" s="34">
        <v>261.7</v>
      </c>
      <c r="BA86" s="34">
        <v>113.8</v>
      </c>
      <c r="BB86" s="34">
        <v>75.52</v>
      </c>
      <c r="BC86" s="34">
        <v>59.86</v>
      </c>
      <c r="BD86" s="34">
        <v>0</v>
      </c>
      <c r="BE86" s="34">
        <v>0</v>
      </c>
      <c r="BF86" s="34">
        <v>0</v>
      </c>
      <c r="BG86" s="34">
        <v>0</v>
      </c>
      <c r="BH86" s="34">
        <v>0</v>
      </c>
      <c r="BI86" s="34">
        <v>0</v>
      </c>
      <c r="BJ86" s="34">
        <v>0</v>
      </c>
      <c r="BK86" s="34">
        <v>0.03</v>
      </c>
      <c r="BL86" s="34">
        <v>0</v>
      </c>
      <c r="BM86" s="34">
        <v>0</v>
      </c>
      <c r="BN86" s="34">
        <v>0</v>
      </c>
      <c r="BO86" s="34">
        <v>0</v>
      </c>
      <c r="BP86" s="34">
        <v>0</v>
      </c>
      <c r="BQ86" s="34">
        <v>0</v>
      </c>
      <c r="BR86" s="34">
        <v>0</v>
      </c>
      <c r="BS86" s="34">
        <v>0.03</v>
      </c>
      <c r="BT86" s="34">
        <v>0</v>
      </c>
      <c r="BU86" s="34">
        <v>0</v>
      </c>
      <c r="BV86" s="34">
        <v>0.11</v>
      </c>
      <c r="BW86" s="34">
        <v>0.01</v>
      </c>
      <c r="BX86" s="34">
        <v>0</v>
      </c>
      <c r="BY86" s="34">
        <v>0</v>
      </c>
      <c r="BZ86" s="34">
        <v>0</v>
      </c>
      <c r="CA86" s="34">
        <v>0</v>
      </c>
      <c r="CB86" s="34">
        <v>15.64</v>
      </c>
      <c r="CC86" s="33">
        <v>2.88</v>
      </c>
      <c r="CE86" s="31">
        <v>0</v>
      </c>
      <c r="CG86" s="31">
        <v>0</v>
      </c>
      <c r="CH86" s="31">
        <v>0</v>
      </c>
      <c r="CI86" s="31">
        <v>0</v>
      </c>
      <c r="CJ86" s="31">
        <v>802.15</v>
      </c>
      <c r="CK86" s="31">
        <v>309.04000000000002</v>
      </c>
      <c r="CL86" s="31">
        <v>555.6</v>
      </c>
      <c r="CM86" s="31">
        <v>6.42</v>
      </c>
      <c r="CN86" s="31">
        <v>6.42</v>
      </c>
      <c r="CO86" s="31">
        <v>6.42</v>
      </c>
      <c r="CP86" s="31">
        <v>0</v>
      </c>
      <c r="CQ86" s="31">
        <v>0</v>
      </c>
      <c r="CR86" s="31">
        <v>2.4</v>
      </c>
    </row>
    <row r="87" spans="1:96" s="31" customFormat="1">
      <c r="A87" s="31" t="str">
        <f>"29/10"</f>
        <v>29/10</v>
      </c>
      <c r="B87" s="32" t="s">
        <v>135</v>
      </c>
      <c r="C87" s="33" t="str">
        <f>"200"</f>
        <v>200</v>
      </c>
      <c r="D87" s="33">
        <v>0.21</v>
      </c>
      <c r="E87" s="33">
        <v>0</v>
      </c>
      <c r="F87" s="33">
        <v>0.05</v>
      </c>
      <c r="G87" s="33">
        <v>0.05</v>
      </c>
      <c r="H87" s="33">
        <v>7.25</v>
      </c>
      <c r="I87" s="33">
        <v>29.478207999999995</v>
      </c>
      <c r="J87" s="34">
        <v>0</v>
      </c>
      <c r="K87" s="34">
        <v>0</v>
      </c>
      <c r="L87" s="34">
        <v>0</v>
      </c>
      <c r="M87" s="34">
        <v>0</v>
      </c>
      <c r="N87" s="34">
        <v>7.05</v>
      </c>
      <c r="O87" s="34">
        <v>0</v>
      </c>
      <c r="P87" s="34">
        <v>0.2</v>
      </c>
      <c r="Q87" s="34">
        <v>0</v>
      </c>
      <c r="R87" s="34">
        <v>0</v>
      </c>
      <c r="S87" s="34">
        <v>0.34</v>
      </c>
      <c r="T87" s="34">
        <v>0.08</v>
      </c>
      <c r="U87" s="34">
        <v>0.72</v>
      </c>
      <c r="V87" s="34">
        <v>9.89</v>
      </c>
      <c r="W87" s="34">
        <v>2.5299999999999998</v>
      </c>
      <c r="X87" s="34">
        <v>0.68</v>
      </c>
      <c r="Y87" s="34">
        <v>1.23</v>
      </c>
      <c r="Z87" s="34">
        <v>0.06</v>
      </c>
      <c r="AA87" s="34">
        <v>0</v>
      </c>
      <c r="AB87" s="34">
        <v>0.54</v>
      </c>
      <c r="AC87" s="34">
        <v>0.12</v>
      </c>
      <c r="AD87" s="34">
        <v>0.01</v>
      </c>
      <c r="AE87" s="34">
        <v>0</v>
      </c>
      <c r="AF87" s="34">
        <v>0</v>
      </c>
      <c r="AG87" s="34">
        <v>0.01</v>
      </c>
      <c r="AH87" s="34">
        <v>0.01</v>
      </c>
      <c r="AI87" s="34">
        <v>0.96</v>
      </c>
      <c r="AJ87" s="34">
        <v>0</v>
      </c>
      <c r="AK87" s="34">
        <v>0.82</v>
      </c>
      <c r="AL87" s="34">
        <v>0.94</v>
      </c>
      <c r="AM87" s="34">
        <v>0.76</v>
      </c>
      <c r="AN87" s="34">
        <v>1.41</v>
      </c>
      <c r="AO87" s="34">
        <v>0.35</v>
      </c>
      <c r="AP87" s="34">
        <v>1.47</v>
      </c>
      <c r="AQ87" s="34">
        <v>0</v>
      </c>
      <c r="AR87" s="34">
        <v>1.88</v>
      </c>
      <c r="AS87" s="34">
        <v>0</v>
      </c>
      <c r="AT87" s="34">
        <v>0</v>
      </c>
      <c r="AU87" s="34">
        <v>0</v>
      </c>
      <c r="AV87" s="34">
        <v>1.06</v>
      </c>
      <c r="AW87" s="34">
        <v>0</v>
      </c>
      <c r="AX87" s="34">
        <v>0</v>
      </c>
      <c r="AY87" s="34">
        <v>0</v>
      </c>
      <c r="AZ87" s="34">
        <v>0</v>
      </c>
      <c r="BA87" s="34">
        <v>0</v>
      </c>
      <c r="BB87" s="34">
        <v>0</v>
      </c>
      <c r="BC87" s="34">
        <v>0</v>
      </c>
      <c r="BD87" s="34">
        <v>0</v>
      </c>
      <c r="BE87" s="34">
        <v>0</v>
      </c>
      <c r="BF87" s="34">
        <v>0</v>
      </c>
      <c r="BG87" s="34">
        <v>0</v>
      </c>
      <c r="BH87" s="34">
        <v>0</v>
      </c>
      <c r="BI87" s="34">
        <v>0</v>
      </c>
      <c r="BJ87" s="34">
        <v>0</v>
      </c>
      <c r="BK87" s="34">
        <v>0</v>
      </c>
      <c r="BL87" s="34">
        <v>0</v>
      </c>
      <c r="BM87" s="34">
        <v>0</v>
      </c>
      <c r="BN87" s="34">
        <v>0</v>
      </c>
      <c r="BO87" s="34">
        <v>0</v>
      </c>
      <c r="BP87" s="34">
        <v>0</v>
      </c>
      <c r="BQ87" s="34">
        <v>0</v>
      </c>
      <c r="BR87" s="34">
        <v>0</v>
      </c>
      <c r="BS87" s="34">
        <v>0</v>
      </c>
      <c r="BT87" s="34">
        <v>0</v>
      </c>
      <c r="BU87" s="34">
        <v>0</v>
      </c>
      <c r="BV87" s="34">
        <v>0</v>
      </c>
      <c r="BW87" s="34">
        <v>0</v>
      </c>
      <c r="BX87" s="34">
        <v>0</v>
      </c>
      <c r="BY87" s="34">
        <v>0</v>
      </c>
      <c r="BZ87" s="34">
        <v>0</v>
      </c>
      <c r="CA87" s="34">
        <v>0</v>
      </c>
      <c r="CB87" s="34">
        <v>200.46</v>
      </c>
      <c r="CC87" s="33">
        <v>4.1399999999999997</v>
      </c>
      <c r="CE87" s="31">
        <v>0.09</v>
      </c>
      <c r="CG87" s="31">
        <v>0.24</v>
      </c>
      <c r="CH87" s="31">
        <v>0.06</v>
      </c>
      <c r="CI87" s="31">
        <v>0.15</v>
      </c>
      <c r="CJ87" s="31">
        <v>12</v>
      </c>
      <c r="CK87" s="31">
        <v>4.92</v>
      </c>
      <c r="CL87" s="31">
        <v>8.4600000000000009</v>
      </c>
      <c r="CM87" s="31">
        <v>0</v>
      </c>
      <c r="CN87" s="31">
        <v>0</v>
      </c>
      <c r="CO87" s="31">
        <v>0</v>
      </c>
      <c r="CP87" s="31">
        <v>7</v>
      </c>
      <c r="CQ87" s="31">
        <v>0</v>
      </c>
      <c r="CR87" s="31">
        <v>2.5099999999999998</v>
      </c>
    </row>
    <row r="88" spans="1:96" s="28" customFormat="1">
      <c r="A88" s="28" t="str">
        <f>"16/1"</f>
        <v>16/1</v>
      </c>
      <c r="B88" s="29" t="s">
        <v>136</v>
      </c>
      <c r="C88" s="30" t="str">
        <f>"40"</f>
        <v>40</v>
      </c>
      <c r="D88" s="30">
        <v>1.56</v>
      </c>
      <c r="E88" s="30">
        <v>0</v>
      </c>
      <c r="F88" s="30">
        <v>12.24</v>
      </c>
      <c r="G88" s="30">
        <v>0</v>
      </c>
      <c r="H88" s="30">
        <v>25.48</v>
      </c>
      <c r="I88" s="30">
        <v>215.3</v>
      </c>
      <c r="J88" s="18">
        <v>0</v>
      </c>
      <c r="K88" s="18">
        <v>0</v>
      </c>
      <c r="L88" s="18">
        <v>0</v>
      </c>
      <c r="M88" s="18">
        <v>0</v>
      </c>
      <c r="N88" s="18">
        <v>15.2</v>
      </c>
      <c r="O88" s="18">
        <v>9.8000000000000007</v>
      </c>
      <c r="P88" s="18">
        <v>0.48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18">
        <v>0</v>
      </c>
      <c r="AZ88" s="18">
        <v>0</v>
      </c>
      <c r="BA88" s="18">
        <v>0</v>
      </c>
      <c r="BB88" s="18">
        <v>0</v>
      </c>
      <c r="BC88" s="18">
        <v>0</v>
      </c>
      <c r="BD88" s="18">
        <v>0</v>
      </c>
      <c r="BE88" s="18">
        <v>0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  <c r="BP88" s="18">
        <v>0</v>
      </c>
      <c r="BQ88" s="18">
        <v>0</v>
      </c>
      <c r="BR88" s="18">
        <v>0</v>
      </c>
      <c r="BS88" s="18">
        <v>0</v>
      </c>
      <c r="BT88" s="18">
        <v>0</v>
      </c>
      <c r="BU88" s="18">
        <v>0</v>
      </c>
      <c r="BV88" s="18">
        <v>0</v>
      </c>
      <c r="BW88" s="18">
        <v>0</v>
      </c>
      <c r="BX88" s="18">
        <v>0</v>
      </c>
      <c r="BY88" s="18">
        <v>0</v>
      </c>
      <c r="BZ88" s="18">
        <v>0</v>
      </c>
      <c r="CA88" s="18">
        <v>0</v>
      </c>
      <c r="CB88" s="18">
        <v>0.4</v>
      </c>
      <c r="CC88" s="30">
        <v>10.61</v>
      </c>
      <c r="CE88" s="28">
        <v>0</v>
      </c>
      <c r="CG88" s="28">
        <v>0</v>
      </c>
      <c r="CH88" s="28">
        <v>0</v>
      </c>
      <c r="CI88" s="28">
        <v>0</v>
      </c>
      <c r="CJ88" s="28">
        <v>0</v>
      </c>
      <c r="CK88" s="28">
        <v>0</v>
      </c>
      <c r="CL88" s="28">
        <v>0</v>
      </c>
      <c r="CM88" s="28">
        <v>0</v>
      </c>
      <c r="CN88" s="28">
        <v>0</v>
      </c>
      <c r="CO88" s="28">
        <v>0</v>
      </c>
      <c r="CP88" s="28">
        <v>0</v>
      </c>
      <c r="CQ88" s="28">
        <v>0</v>
      </c>
      <c r="CR88" s="28">
        <v>8.84</v>
      </c>
    </row>
    <row r="89" spans="1:96" s="38" customFormat="1" ht="11.4">
      <c r="B89" s="35" t="s">
        <v>97</v>
      </c>
      <c r="C89" s="36"/>
      <c r="D89" s="36">
        <v>17.55</v>
      </c>
      <c r="E89" s="36">
        <v>2.2000000000000002</v>
      </c>
      <c r="F89" s="36">
        <v>25.68</v>
      </c>
      <c r="G89" s="36">
        <v>1.07</v>
      </c>
      <c r="H89" s="36">
        <v>88.11</v>
      </c>
      <c r="I89" s="36">
        <v>630.72</v>
      </c>
      <c r="J89" s="37">
        <v>8.3800000000000008</v>
      </c>
      <c r="K89" s="37">
        <v>0.32</v>
      </c>
      <c r="L89" s="37">
        <v>0</v>
      </c>
      <c r="M89" s="37">
        <v>0</v>
      </c>
      <c r="N89" s="37">
        <v>24.67</v>
      </c>
      <c r="O89" s="37">
        <v>60.52</v>
      </c>
      <c r="P89" s="37">
        <v>2.92</v>
      </c>
      <c r="Q89" s="37">
        <v>0</v>
      </c>
      <c r="R89" s="37">
        <v>0</v>
      </c>
      <c r="S89" s="37">
        <v>0.56000000000000005</v>
      </c>
      <c r="T89" s="37">
        <v>2.78</v>
      </c>
      <c r="U89" s="37">
        <v>428.64</v>
      </c>
      <c r="V89" s="37">
        <v>127.05</v>
      </c>
      <c r="W89" s="37">
        <v>96.31</v>
      </c>
      <c r="X89" s="37">
        <v>16.41</v>
      </c>
      <c r="Y89" s="37">
        <v>101.45</v>
      </c>
      <c r="Z89" s="37">
        <v>1.1499999999999999</v>
      </c>
      <c r="AA89" s="37">
        <v>64.84</v>
      </c>
      <c r="AB89" s="37">
        <v>77.099999999999994</v>
      </c>
      <c r="AC89" s="37">
        <v>95.29</v>
      </c>
      <c r="AD89" s="37">
        <v>1.1200000000000001</v>
      </c>
      <c r="AE89" s="37">
        <v>7.0000000000000007E-2</v>
      </c>
      <c r="AF89" s="37">
        <v>7.0000000000000007E-2</v>
      </c>
      <c r="AG89" s="37">
        <v>0.53</v>
      </c>
      <c r="AH89" s="37">
        <v>2.41</v>
      </c>
      <c r="AI89" s="37">
        <v>4.91</v>
      </c>
      <c r="AJ89" s="37">
        <v>0</v>
      </c>
      <c r="AK89" s="37">
        <v>536.74</v>
      </c>
      <c r="AL89" s="37">
        <v>457.25</v>
      </c>
      <c r="AM89" s="37">
        <v>815.96</v>
      </c>
      <c r="AN89" s="37">
        <v>347.13</v>
      </c>
      <c r="AO89" s="37">
        <v>171.8</v>
      </c>
      <c r="AP89" s="37">
        <v>338.3</v>
      </c>
      <c r="AQ89" s="37">
        <v>146.94999999999999</v>
      </c>
      <c r="AR89" s="37">
        <v>526.84</v>
      </c>
      <c r="AS89" s="37">
        <v>330.34</v>
      </c>
      <c r="AT89" s="37">
        <v>417.74</v>
      </c>
      <c r="AU89" s="37">
        <v>426.16</v>
      </c>
      <c r="AV89" s="37">
        <v>295.83</v>
      </c>
      <c r="AW89" s="37">
        <v>327.52</v>
      </c>
      <c r="AX89" s="37">
        <v>2894.2</v>
      </c>
      <c r="AY89" s="37">
        <v>0</v>
      </c>
      <c r="AZ89" s="37">
        <v>983.94</v>
      </c>
      <c r="BA89" s="37">
        <v>497.92</v>
      </c>
      <c r="BB89" s="37">
        <v>336.1</v>
      </c>
      <c r="BC89" s="37">
        <v>187.31</v>
      </c>
      <c r="BD89" s="37">
        <v>0.38</v>
      </c>
      <c r="BE89" s="37">
        <v>0.18</v>
      </c>
      <c r="BF89" s="37">
        <v>0.12</v>
      </c>
      <c r="BG89" s="37">
        <v>0.31</v>
      </c>
      <c r="BH89" s="37">
        <v>0.33</v>
      </c>
      <c r="BI89" s="37">
        <v>1.3</v>
      </c>
      <c r="BJ89" s="37">
        <v>0.02</v>
      </c>
      <c r="BK89" s="37">
        <v>3.69</v>
      </c>
      <c r="BL89" s="37">
        <v>0.02</v>
      </c>
      <c r="BM89" s="37">
        <v>1.23</v>
      </c>
      <c r="BN89" s="37">
        <v>0.02</v>
      </c>
      <c r="BO89" s="37">
        <v>0</v>
      </c>
      <c r="BP89" s="37">
        <v>0</v>
      </c>
      <c r="BQ89" s="37">
        <v>0.25</v>
      </c>
      <c r="BR89" s="37">
        <v>0.37</v>
      </c>
      <c r="BS89" s="37">
        <v>3.08</v>
      </c>
      <c r="BT89" s="37">
        <v>0</v>
      </c>
      <c r="BU89" s="37">
        <v>0</v>
      </c>
      <c r="BV89" s="37">
        <v>0.53</v>
      </c>
      <c r="BW89" s="37">
        <v>0.02</v>
      </c>
      <c r="BX89" s="37">
        <v>0</v>
      </c>
      <c r="BY89" s="37">
        <v>0</v>
      </c>
      <c r="BZ89" s="37">
        <v>0</v>
      </c>
      <c r="CA89" s="37">
        <v>0</v>
      </c>
      <c r="CB89" s="37">
        <v>416.13</v>
      </c>
      <c r="CC89" s="36">
        <f>SUM($CC$82:$CC$88)</f>
        <v>66.13</v>
      </c>
      <c r="CD89" s="38">
        <f>$I$89/$I$99*100</f>
        <v>44.534195698529935</v>
      </c>
      <c r="CE89" s="38">
        <v>77.69</v>
      </c>
      <c r="CG89" s="38">
        <v>52.44</v>
      </c>
      <c r="CH89" s="38">
        <v>28.88</v>
      </c>
      <c r="CI89" s="38">
        <v>40.659999999999997</v>
      </c>
      <c r="CJ89" s="38">
        <v>2577.71</v>
      </c>
      <c r="CK89" s="38">
        <v>1494.73</v>
      </c>
      <c r="CL89" s="38">
        <v>2036.22</v>
      </c>
      <c r="CM89" s="38">
        <v>56.09</v>
      </c>
      <c r="CN89" s="38">
        <v>37.32</v>
      </c>
      <c r="CO89" s="38">
        <v>46.71</v>
      </c>
      <c r="CP89" s="38">
        <v>7</v>
      </c>
      <c r="CQ89" s="38">
        <v>0.9</v>
      </c>
    </row>
    <row r="90" spans="1:96">
      <c r="B90" s="27" t="s">
        <v>98</v>
      </c>
      <c r="C90" s="16"/>
      <c r="D90" s="16"/>
      <c r="E90" s="16"/>
      <c r="F90" s="16"/>
      <c r="G90" s="16"/>
      <c r="H90" s="16"/>
      <c r="I90" s="16"/>
    </row>
    <row r="91" spans="1:96" s="31" customFormat="1" ht="24">
      <c r="A91" s="31" t="str">
        <f>"21/1"</f>
        <v>21/1</v>
      </c>
      <c r="B91" s="32" t="s">
        <v>137</v>
      </c>
      <c r="C91" s="33" t="str">
        <f>"60"</f>
        <v>60</v>
      </c>
      <c r="D91" s="33">
        <v>0.56999999999999995</v>
      </c>
      <c r="E91" s="33">
        <v>0</v>
      </c>
      <c r="F91" s="33">
        <v>0.09</v>
      </c>
      <c r="G91" s="33">
        <v>0.09</v>
      </c>
      <c r="H91" s="33">
        <v>2.6</v>
      </c>
      <c r="I91" s="33">
        <v>12.534062799999999</v>
      </c>
      <c r="J91" s="34">
        <v>0</v>
      </c>
      <c r="K91" s="34">
        <v>0</v>
      </c>
      <c r="L91" s="34">
        <v>0</v>
      </c>
      <c r="M91" s="34">
        <v>0</v>
      </c>
      <c r="N91" s="34">
        <v>1.76</v>
      </c>
      <c r="O91" s="34">
        <v>0.12</v>
      </c>
      <c r="P91" s="34">
        <v>0.72</v>
      </c>
      <c r="Q91" s="34">
        <v>0</v>
      </c>
      <c r="R91" s="34">
        <v>0</v>
      </c>
      <c r="S91" s="34">
        <v>0.28000000000000003</v>
      </c>
      <c r="T91" s="34">
        <v>0.65</v>
      </c>
      <c r="U91" s="34">
        <v>116.96</v>
      </c>
      <c r="V91" s="34">
        <v>129.94</v>
      </c>
      <c r="W91" s="34">
        <v>11.83</v>
      </c>
      <c r="X91" s="34">
        <v>10.210000000000001</v>
      </c>
      <c r="Y91" s="34">
        <v>19.98</v>
      </c>
      <c r="Z91" s="34">
        <v>0.46</v>
      </c>
      <c r="AA91" s="34">
        <v>0</v>
      </c>
      <c r="AB91" s="34">
        <v>267.45999999999998</v>
      </c>
      <c r="AC91" s="34">
        <v>45.38</v>
      </c>
      <c r="AD91" s="34">
        <v>0.25</v>
      </c>
      <c r="AE91" s="34">
        <v>0.03</v>
      </c>
      <c r="AF91" s="34">
        <v>0.02</v>
      </c>
      <c r="AG91" s="34">
        <v>0.21</v>
      </c>
      <c r="AH91" s="34">
        <v>0.31</v>
      </c>
      <c r="AI91" s="34">
        <v>10.6</v>
      </c>
      <c r="AJ91" s="34">
        <v>0</v>
      </c>
      <c r="AK91" s="34">
        <v>14.99</v>
      </c>
      <c r="AL91" s="34">
        <v>13.96</v>
      </c>
      <c r="AM91" s="34">
        <v>19.579999999999998</v>
      </c>
      <c r="AN91" s="34">
        <v>19.73</v>
      </c>
      <c r="AO91" s="34">
        <v>3.85</v>
      </c>
      <c r="AP91" s="34">
        <v>14.9</v>
      </c>
      <c r="AQ91" s="34">
        <v>3.89</v>
      </c>
      <c r="AR91" s="34">
        <v>12.54</v>
      </c>
      <c r="AS91" s="34">
        <v>15.65</v>
      </c>
      <c r="AT91" s="34">
        <v>19.649999999999999</v>
      </c>
      <c r="AU91" s="34">
        <v>57.92</v>
      </c>
      <c r="AV91" s="34">
        <v>7.78</v>
      </c>
      <c r="AW91" s="34">
        <v>14.01</v>
      </c>
      <c r="AX91" s="34">
        <v>199.88</v>
      </c>
      <c r="AY91" s="34">
        <v>0</v>
      </c>
      <c r="AZ91" s="34">
        <v>10.66</v>
      </c>
      <c r="BA91" s="34">
        <v>15.62</v>
      </c>
      <c r="BB91" s="34">
        <v>13.64</v>
      </c>
      <c r="BC91" s="34">
        <v>3.5</v>
      </c>
      <c r="BD91" s="34">
        <v>0</v>
      </c>
      <c r="BE91" s="34">
        <v>0</v>
      </c>
      <c r="BF91" s="34">
        <v>0</v>
      </c>
      <c r="BG91" s="34">
        <v>0</v>
      </c>
      <c r="BH91" s="34">
        <v>0</v>
      </c>
      <c r="BI91" s="34">
        <v>0</v>
      </c>
      <c r="BJ91" s="34">
        <v>0</v>
      </c>
      <c r="BK91" s="34">
        <v>0</v>
      </c>
      <c r="BL91" s="34">
        <v>0</v>
      </c>
      <c r="BM91" s="34">
        <v>0</v>
      </c>
      <c r="BN91" s="34">
        <v>0</v>
      </c>
      <c r="BO91" s="34">
        <v>0</v>
      </c>
      <c r="BP91" s="34">
        <v>0</v>
      </c>
      <c r="BQ91" s="34">
        <v>0</v>
      </c>
      <c r="BR91" s="34">
        <v>0</v>
      </c>
      <c r="BS91" s="34">
        <v>0</v>
      </c>
      <c r="BT91" s="34">
        <v>0</v>
      </c>
      <c r="BU91" s="34">
        <v>0</v>
      </c>
      <c r="BV91" s="34">
        <v>0</v>
      </c>
      <c r="BW91" s="34">
        <v>0</v>
      </c>
      <c r="BX91" s="34">
        <v>0</v>
      </c>
      <c r="BY91" s="34">
        <v>0</v>
      </c>
      <c r="BZ91" s="34">
        <v>0</v>
      </c>
      <c r="CA91" s="34">
        <v>0</v>
      </c>
      <c r="CB91" s="34">
        <v>56.23</v>
      </c>
      <c r="CC91" s="33">
        <v>17.510000000000002</v>
      </c>
      <c r="CE91" s="31">
        <v>44.58</v>
      </c>
      <c r="CG91" s="31">
        <v>13.49</v>
      </c>
      <c r="CH91" s="31">
        <v>7.49</v>
      </c>
      <c r="CI91" s="31">
        <v>10.49</v>
      </c>
      <c r="CJ91" s="31">
        <v>512.70000000000005</v>
      </c>
      <c r="CK91" s="31">
        <v>121.4</v>
      </c>
      <c r="CL91" s="31">
        <v>317.05</v>
      </c>
      <c r="CM91" s="31">
        <v>0.25</v>
      </c>
      <c r="CN91" s="31">
        <v>0.12</v>
      </c>
      <c r="CO91" s="31">
        <v>0.18</v>
      </c>
      <c r="CP91" s="31">
        <v>0</v>
      </c>
      <c r="CQ91" s="31">
        <v>0.3</v>
      </c>
      <c r="CR91" s="31">
        <v>10.61</v>
      </c>
    </row>
    <row r="92" spans="1:96" s="31" customFormat="1">
      <c r="A92" s="31" t="str">
        <f>"16/2"</f>
        <v>16/2</v>
      </c>
      <c r="B92" s="32" t="s">
        <v>138</v>
      </c>
      <c r="C92" s="33" t="str">
        <f>"200"</f>
        <v>200</v>
      </c>
      <c r="D92" s="33">
        <v>4.7</v>
      </c>
      <c r="E92" s="33">
        <v>0</v>
      </c>
      <c r="F92" s="33">
        <v>4.38</v>
      </c>
      <c r="G92" s="33">
        <v>4.38</v>
      </c>
      <c r="H92" s="33">
        <v>18.25</v>
      </c>
      <c r="I92" s="33">
        <v>127.53950799999997</v>
      </c>
      <c r="J92" s="34">
        <v>0.57999999999999996</v>
      </c>
      <c r="K92" s="34">
        <v>2.6</v>
      </c>
      <c r="L92" s="34">
        <v>0</v>
      </c>
      <c r="M92" s="34">
        <v>0</v>
      </c>
      <c r="N92" s="34">
        <v>1.81</v>
      </c>
      <c r="O92" s="34">
        <v>13.93</v>
      </c>
      <c r="P92" s="34">
        <v>2.52</v>
      </c>
      <c r="Q92" s="34">
        <v>0</v>
      </c>
      <c r="R92" s="34">
        <v>0</v>
      </c>
      <c r="S92" s="34">
        <v>0.12</v>
      </c>
      <c r="T92" s="34">
        <v>1.84</v>
      </c>
      <c r="U92" s="34">
        <v>313.64999999999998</v>
      </c>
      <c r="V92" s="34">
        <v>410.88</v>
      </c>
      <c r="W92" s="34">
        <v>23.92</v>
      </c>
      <c r="X92" s="34">
        <v>25.53</v>
      </c>
      <c r="Y92" s="34">
        <v>65.55</v>
      </c>
      <c r="Z92" s="34">
        <v>1.61</v>
      </c>
      <c r="AA92" s="34">
        <v>0</v>
      </c>
      <c r="AB92" s="34">
        <v>10.44</v>
      </c>
      <c r="AC92" s="34">
        <v>1.82</v>
      </c>
      <c r="AD92" s="34">
        <v>1.91</v>
      </c>
      <c r="AE92" s="34">
        <v>0.18</v>
      </c>
      <c r="AF92" s="34">
        <v>0.06</v>
      </c>
      <c r="AG92" s="34">
        <v>0.89</v>
      </c>
      <c r="AH92" s="34">
        <v>2.09</v>
      </c>
      <c r="AI92" s="34">
        <v>4.32</v>
      </c>
      <c r="AJ92" s="34">
        <v>0</v>
      </c>
      <c r="AK92" s="34">
        <v>170.62</v>
      </c>
      <c r="AL92" s="34">
        <v>190.52</v>
      </c>
      <c r="AM92" s="34">
        <v>283.22000000000003</v>
      </c>
      <c r="AN92" s="34">
        <v>272.44</v>
      </c>
      <c r="AO92" s="34">
        <v>37.04</v>
      </c>
      <c r="AP92" s="34">
        <v>151.31</v>
      </c>
      <c r="AQ92" s="34">
        <v>50.57</v>
      </c>
      <c r="AR92" s="34">
        <v>178.46</v>
      </c>
      <c r="AS92" s="34">
        <v>171.11</v>
      </c>
      <c r="AT92" s="34">
        <v>331.8</v>
      </c>
      <c r="AU92" s="34">
        <v>383.5</v>
      </c>
      <c r="AV92" s="34">
        <v>79</v>
      </c>
      <c r="AW92" s="34">
        <v>169.05</v>
      </c>
      <c r="AX92" s="34">
        <v>605.34</v>
      </c>
      <c r="AY92" s="34">
        <v>0</v>
      </c>
      <c r="AZ92" s="34">
        <v>118.19</v>
      </c>
      <c r="BA92" s="34">
        <v>144.47</v>
      </c>
      <c r="BB92" s="34">
        <v>122.89</v>
      </c>
      <c r="BC92" s="34">
        <v>45.57</v>
      </c>
      <c r="BD92" s="34">
        <v>0</v>
      </c>
      <c r="BE92" s="34">
        <v>0</v>
      </c>
      <c r="BF92" s="34">
        <v>0</v>
      </c>
      <c r="BG92" s="34">
        <v>0</v>
      </c>
      <c r="BH92" s="34">
        <v>0</v>
      </c>
      <c r="BI92" s="34">
        <v>0</v>
      </c>
      <c r="BJ92" s="34">
        <v>0</v>
      </c>
      <c r="BK92" s="34">
        <v>0.31</v>
      </c>
      <c r="BL92" s="34">
        <v>0</v>
      </c>
      <c r="BM92" s="34">
        <v>0.23</v>
      </c>
      <c r="BN92" s="34">
        <v>0.01</v>
      </c>
      <c r="BO92" s="34">
        <v>0.03</v>
      </c>
      <c r="BP92" s="34">
        <v>0</v>
      </c>
      <c r="BQ92" s="34">
        <v>0</v>
      </c>
      <c r="BR92" s="34">
        <v>0</v>
      </c>
      <c r="BS92" s="34">
        <v>1.07</v>
      </c>
      <c r="BT92" s="34">
        <v>0</v>
      </c>
      <c r="BU92" s="34">
        <v>0</v>
      </c>
      <c r="BV92" s="34">
        <v>2.5</v>
      </c>
      <c r="BW92" s="34">
        <v>0.02</v>
      </c>
      <c r="BX92" s="34">
        <v>0</v>
      </c>
      <c r="BY92" s="34">
        <v>0</v>
      </c>
      <c r="BZ92" s="34">
        <v>0</v>
      </c>
      <c r="CA92" s="34">
        <v>0</v>
      </c>
      <c r="CB92" s="34">
        <v>184.43</v>
      </c>
      <c r="CC92" s="33">
        <v>12.97</v>
      </c>
      <c r="CE92" s="31">
        <v>1.74</v>
      </c>
      <c r="CG92" s="31">
        <v>39.54</v>
      </c>
      <c r="CH92" s="31">
        <v>21.82</v>
      </c>
      <c r="CI92" s="31">
        <v>30.68</v>
      </c>
      <c r="CJ92" s="31">
        <v>1108.26</v>
      </c>
      <c r="CK92" s="31">
        <v>601.46</v>
      </c>
      <c r="CL92" s="31">
        <v>854.86</v>
      </c>
      <c r="CM92" s="31">
        <v>44.4</v>
      </c>
      <c r="CN92" s="31">
        <v>22.65</v>
      </c>
      <c r="CO92" s="31">
        <v>33.53</v>
      </c>
      <c r="CP92" s="31">
        <v>0</v>
      </c>
      <c r="CQ92" s="31">
        <v>0.8</v>
      </c>
      <c r="CR92" s="31">
        <v>7.86</v>
      </c>
    </row>
    <row r="93" spans="1:96" s="31" customFormat="1">
      <c r="A93" s="31" t="str">
        <f>"4/90"</f>
        <v>4/90</v>
      </c>
      <c r="B93" s="32" t="s">
        <v>139</v>
      </c>
      <c r="C93" s="33" t="str">
        <f>"230"</f>
        <v>230</v>
      </c>
      <c r="D93" s="33">
        <v>18.09</v>
      </c>
      <c r="E93" s="33">
        <v>14.35</v>
      </c>
      <c r="F93" s="33">
        <v>16.11</v>
      </c>
      <c r="G93" s="33">
        <v>4.03</v>
      </c>
      <c r="H93" s="33">
        <v>44.08</v>
      </c>
      <c r="I93" s="33">
        <v>392.36849071153813</v>
      </c>
      <c r="J93" s="34">
        <v>4.6100000000000003</v>
      </c>
      <c r="K93" s="34">
        <v>3.11</v>
      </c>
      <c r="L93" s="34">
        <v>0</v>
      </c>
      <c r="M93" s="34">
        <v>0</v>
      </c>
      <c r="N93" s="34">
        <v>2.69</v>
      </c>
      <c r="O93" s="34">
        <v>38.950000000000003</v>
      </c>
      <c r="P93" s="34">
        <v>2.4500000000000002</v>
      </c>
      <c r="Q93" s="34">
        <v>0</v>
      </c>
      <c r="R93" s="34">
        <v>0</v>
      </c>
      <c r="S93" s="34">
        <v>0.08</v>
      </c>
      <c r="T93" s="34">
        <v>2.31</v>
      </c>
      <c r="U93" s="34">
        <v>256.64999999999998</v>
      </c>
      <c r="V93" s="34">
        <v>155.1</v>
      </c>
      <c r="W93" s="34">
        <v>24.59</v>
      </c>
      <c r="X93" s="34">
        <v>38.08</v>
      </c>
      <c r="Y93" s="34">
        <v>170.1</v>
      </c>
      <c r="Z93" s="34">
        <v>1.76</v>
      </c>
      <c r="AA93" s="34">
        <v>30.65</v>
      </c>
      <c r="AB93" s="34">
        <v>1885.56</v>
      </c>
      <c r="AC93" s="34">
        <v>375.86</v>
      </c>
      <c r="AD93" s="34">
        <v>2.85</v>
      </c>
      <c r="AE93" s="34">
        <v>7.0000000000000007E-2</v>
      </c>
      <c r="AF93" s="34">
        <v>0.1</v>
      </c>
      <c r="AG93" s="34">
        <v>6.23</v>
      </c>
      <c r="AH93" s="34">
        <v>12.96</v>
      </c>
      <c r="AI93" s="34">
        <v>1.18</v>
      </c>
      <c r="AJ93" s="34">
        <v>0</v>
      </c>
      <c r="AK93" s="34">
        <v>1014.87</v>
      </c>
      <c r="AL93" s="34">
        <v>1043.82</v>
      </c>
      <c r="AM93" s="34">
        <v>1580.82</v>
      </c>
      <c r="AN93" s="34">
        <v>1686.9</v>
      </c>
      <c r="AO93" s="34">
        <v>467.47</v>
      </c>
      <c r="AP93" s="34">
        <v>857.51</v>
      </c>
      <c r="AQ93" s="34">
        <v>49.15</v>
      </c>
      <c r="AR93" s="34">
        <v>916.65</v>
      </c>
      <c r="AS93" s="34">
        <v>194.05</v>
      </c>
      <c r="AT93" s="34">
        <v>250.72</v>
      </c>
      <c r="AU93" s="34">
        <v>278.33999999999997</v>
      </c>
      <c r="AV93" s="34">
        <v>475.37</v>
      </c>
      <c r="AW93" s="34">
        <v>157.77000000000001</v>
      </c>
      <c r="AX93" s="34">
        <v>609.39</v>
      </c>
      <c r="AY93" s="34">
        <v>0</v>
      </c>
      <c r="AZ93" s="34">
        <v>162.71</v>
      </c>
      <c r="BA93" s="34">
        <v>163.13</v>
      </c>
      <c r="BB93" s="34">
        <v>647.04</v>
      </c>
      <c r="BC93" s="34">
        <v>244.04</v>
      </c>
      <c r="BD93" s="34">
        <v>0</v>
      </c>
      <c r="BE93" s="34">
        <v>0</v>
      </c>
      <c r="BF93" s="34">
        <v>0</v>
      </c>
      <c r="BG93" s="34">
        <v>0</v>
      </c>
      <c r="BH93" s="34">
        <v>0</v>
      </c>
      <c r="BI93" s="34">
        <v>0</v>
      </c>
      <c r="BJ93" s="34">
        <v>0</v>
      </c>
      <c r="BK93" s="34">
        <v>0.3</v>
      </c>
      <c r="BL93" s="34">
        <v>0</v>
      </c>
      <c r="BM93" s="34">
        <v>0.16</v>
      </c>
      <c r="BN93" s="34">
        <v>0.01</v>
      </c>
      <c r="BO93" s="34">
        <v>0.03</v>
      </c>
      <c r="BP93" s="34">
        <v>0</v>
      </c>
      <c r="BQ93" s="34">
        <v>0</v>
      </c>
      <c r="BR93" s="34">
        <v>0</v>
      </c>
      <c r="BS93" s="34">
        <v>0.98</v>
      </c>
      <c r="BT93" s="34">
        <v>0</v>
      </c>
      <c r="BU93" s="34">
        <v>0</v>
      </c>
      <c r="BV93" s="34">
        <v>2.2000000000000002</v>
      </c>
      <c r="BW93" s="34">
        <v>0</v>
      </c>
      <c r="BX93" s="34">
        <v>0</v>
      </c>
      <c r="BY93" s="34">
        <v>0</v>
      </c>
      <c r="BZ93" s="34">
        <v>0</v>
      </c>
      <c r="CA93" s="34">
        <v>0</v>
      </c>
      <c r="CB93" s="34">
        <v>199.91</v>
      </c>
      <c r="CC93" s="33">
        <v>69.08</v>
      </c>
      <c r="CE93" s="31">
        <v>344.91</v>
      </c>
      <c r="CG93" s="31">
        <v>27.75</v>
      </c>
      <c r="CH93" s="31">
        <v>15.44</v>
      </c>
      <c r="CI93" s="31">
        <v>21.6</v>
      </c>
      <c r="CJ93" s="31">
        <v>1616.08</v>
      </c>
      <c r="CK93" s="31">
        <v>746.91</v>
      </c>
      <c r="CL93" s="31">
        <v>1181.5</v>
      </c>
      <c r="CM93" s="31">
        <v>21.3</v>
      </c>
      <c r="CN93" s="31">
        <v>11.28</v>
      </c>
      <c r="CO93" s="31">
        <v>16.29</v>
      </c>
      <c r="CP93" s="31">
        <v>0</v>
      </c>
      <c r="CQ93" s="31">
        <v>0.92</v>
      </c>
      <c r="CR93" s="31">
        <v>41.86</v>
      </c>
    </row>
    <row r="94" spans="1:96" s="31" customFormat="1">
      <c r="A94" s="31" t="str">
        <f>"2"</f>
        <v>2</v>
      </c>
      <c r="B94" s="32" t="s">
        <v>95</v>
      </c>
      <c r="C94" s="33" t="str">
        <f>"37,3"</f>
        <v>37,3</v>
      </c>
      <c r="D94" s="33">
        <v>2.4700000000000002</v>
      </c>
      <c r="E94" s="33">
        <v>0</v>
      </c>
      <c r="F94" s="33">
        <v>0.25</v>
      </c>
      <c r="G94" s="33">
        <v>0.25</v>
      </c>
      <c r="H94" s="33">
        <v>17.489999999999998</v>
      </c>
      <c r="I94" s="33">
        <v>83.515072999999987</v>
      </c>
      <c r="J94" s="34">
        <v>0</v>
      </c>
      <c r="K94" s="34">
        <v>0</v>
      </c>
      <c r="L94" s="34">
        <v>0</v>
      </c>
      <c r="M94" s="34">
        <v>0</v>
      </c>
      <c r="N94" s="34">
        <v>0.41</v>
      </c>
      <c r="O94" s="34">
        <v>17.010000000000002</v>
      </c>
      <c r="P94" s="34">
        <v>7.0000000000000007E-2</v>
      </c>
      <c r="Q94" s="34">
        <v>0</v>
      </c>
      <c r="R94" s="34">
        <v>0</v>
      </c>
      <c r="S94" s="34">
        <v>0</v>
      </c>
      <c r="T94" s="34">
        <v>0.67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4">
        <v>0</v>
      </c>
      <c r="AA94" s="34">
        <v>0</v>
      </c>
      <c r="AB94" s="34">
        <v>0</v>
      </c>
      <c r="AC94" s="34">
        <v>0</v>
      </c>
      <c r="AD94" s="34">
        <v>0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119.1</v>
      </c>
      <c r="AL94" s="34">
        <v>123.96</v>
      </c>
      <c r="AM94" s="34">
        <v>189.84</v>
      </c>
      <c r="AN94" s="34">
        <v>62.95</v>
      </c>
      <c r="AO94" s="34">
        <v>37.32</v>
      </c>
      <c r="AP94" s="34">
        <v>74.64</v>
      </c>
      <c r="AQ94" s="34">
        <v>28.23</v>
      </c>
      <c r="AR94" s="34">
        <v>135</v>
      </c>
      <c r="AS94" s="34">
        <v>83.72</v>
      </c>
      <c r="AT94" s="34">
        <v>116.82</v>
      </c>
      <c r="AU94" s="34">
        <v>96.38</v>
      </c>
      <c r="AV94" s="34">
        <v>50.62</v>
      </c>
      <c r="AW94" s="34">
        <v>89.56</v>
      </c>
      <c r="AX94" s="34">
        <v>748.97</v>
      </c>
      <c r="AY94" s="34">
        <v>0</v>
      </c>
      <c r="AZ94" s="34">
        <v>244.03</v>
      </c>
      <c r="BA94" s="34">
        <v>106.11</v>
      </c>
      <c r="BB94" s="34">
        <v>70.42</v>
      </c>
      <c r="BC94" s="34">
        <v>55.82</v>
      </c>
      <c r="BD94" s="34">
        <v>0</v>
      </c>
      <c r="BE94" s="34">
        <v>0</v>
      </c>
      <c r="BF94" s="34">
        <v>0</v>
      </c>
      <c r="BG94" s="34">
        <v>0</v>
      </c>
      <c r="BH94" s="34">
        <v>0</v>
      </c>
      <c r="BI94" s="34">
        <v>0</v>
      </c>
      <c r="BJ94" s="34">
        <v>0</v>
      </c>
      <c r="BK94" s="34">
        <v>0.03</v>
      </c>
      <c r="BL94" s="34">
        <v>0</v>
      </c>
      <c r="BM94" s="34">
        <v>0</v>
      </c>
      <c r="BN94" s="34">
        <v>0</v>
      </c>
      <c r="BO94" s="34">
        <v>0</v>
      </c>
      <c r="BP94" s="34">
        <v>0</v>
      </c>
      <c r="BQ94" s="34">
        <v>0</v>
      </c>
      <c r="BR94" s="34">
        <v>0</v>
      </c>
      <c r="BS94" s="34">
        <v>0.02</v>
      </c>
      <c r="BT94" s="34">
        <v>0</v>
      </c>
      <c r="BU94" s="34">
        <v>0</v>
      </c>
      <c r="BV94" s="34">
        <v>0.1</v>
      </c>
      <c r="BW94" s="34">
        <v>0.01</v>
      </c>
      <c r="BX94" s="34">
        <v>0</v>
      </c>
      <c r="BY94" s="34">
        <v>0</v>
      </c>
      <c r="BZ94" s="34">
        <v>0</v>
      </c>
      <c r="CA94" s="34">
        <v>0</v>
      </c>
      <c r="CB94" s="34">
        <v>14.58</v>
      </c>
      <c r="CC94" s="33">
        <v>2.69</v>
      </c>
      <c r="CE94" s="31">
        <v>0</v>
      </c>
      <c r="CG94" s="31">
        <v>0</v>
      </c>
      <c r="CH94" s="31">
        <v>0</v>
      </c>
      <c r="CI94" s="31">
        <v>0</v>
      </c>
      <c r="CJ94" s="31">
        <v>802.15</v>
      </c>
      <c r="CK94" s="31">
        <v>309.04000000000002</v>
      </c>
      <c r="CL94" s="31">
        <v>555.6</v>
      </c>
      <c r="CM94" s="31">
        <v>6.42</v>
      </c>
      <c r="CN94" s="31">
        <v>6.42</v>
      </c>
      <c r="CO94" s="31">
        <v>6.42</v>
      </c>
      <c r="CP94" s="31">
        <v>0</v>
      </c>
      <c r="CQ94" s="31">
        <v>0</v>
      </c>
      <c r="CR94" s="31">
        <v>2.2400000000000002</v>
      </c>
    </row>
    <row r="95" spans="1:96" s="31" customFormat="1">
      <c r="A95" s="31" t="str">
        <f>"3"</f>
        <v>3</v>
      </c>
      <c r="B95" s="32" t="s">
        <v>104</v>
      </c>
      <c r="C95" s="33" t="str">
        <f>"20"</f>
        <v>20</v>
      </c>
      <c r="D95" s="33">
        <v>1.32</v>
      </c>
      <c r="E95" s="33">
        <v>0</v>
      </c>
      <c r="F95" s="33">
        <v>0.24</v>
      </c>
      <c r="G95" s="33">
        <v>0.24</v>
      </c>
      <c r="H95" s="33">
        <v>8.34</v>
      </c>
      <c r="I95" s="33">
        <v>38.676000000000002</v>
      </c>
      <c r="J95" s="34">
        <v>0.04</v>
      </c>
      <c r="K95" s="34">
        <v>0</v>
      </c>
      <c r="L95" s="34">
        <v>0</v>
      </c>
      <c r="M95" s="34">
        <v>0</v>
      </c>
      <c r="N95" s="34">
        <v>0.24</v>
      </c>
      <c r="O95" s="34">
        <v>6.44</v>
      </c>
      <c r="P95" s="34">
        <v>1.66</v>
      </c>
      <c r="Q95" s="34">
        <v>0</v>
      </c>
      <c r="R95" s="34">
        <v>0</v>
      </c>
      <c r="S95" s="34">
        <v>0.2</v>
      </c>
      <c r="T95" s="34">
        <v>0.5</v>
      </c>
      <c r="U95" s="34">
        <v>122</v>
      </c>
      <c r="V95" s="34">
        <v>49</v>
      </c>
      <c r="W95" s="34">
        <v>7</v>
      </c>
      <c r="X95" s="34">
        <v>9.4</v>
      </c>
      <c r="Y95" s="34">
        <v>31.6</v>
      </c>
      <c r="Z95" s="34">
        <v>0.78</v>
      </c>
      <c r="AA95" s="34">
        <v>0</v>
      </c>
      <c r="AB95" s="34">
        <v>1</v>
      </c>
      <c r="AC95" s="34">
        <v>0.2</v>
      </c>
      <c r="AD95" s="34">
        <v>0.28000000000000003</v>
      </c>
      <c r="AE95" s="34">
        <v>0.04</v>
      </c>
      <c r="AF95" s="34">
        <v>0.02</v>
      </c>
      <c r="AG95" s="34">
        <v>0.14000000000000001</v>
      </c>
      <c r="AH95" s="34">
        <v>0.4</v>
      </c>
      <c r="AI95" s="34">
        <v>0</v>
      </c>
      <c r="AJ95" s="34">
        <v>0</v>
      </c>
      <c r="AK95" s="34">
        <v>0</v>
      </c>
      <c r="AL95" s="34">
        <v>0</v>
      </c>
      <c r="AM95" s="34">
        <v>85.4</v>
      </c>
      <c r="AN95" s="34">
        <v>44.6</v>
      </c>
      <c r="AO95" s="34">
        <v>18.600000000000001</v>
      </c>
      <c r="AP95" s="34">
        <v>39.6</v>
      </c>
      <c r="AQ95" s="34">
        <v>16</v>
      </c>
      <c r="AR95" s="34">
        <v>74.2</v>
      </c>
      <c r="AS95" s="34">
        <v>59.4</v>
      </c>
      <c r="AT95" s="34">
        <v>58.2</v>
      </c>
      <c r="AU95" s="34">
        <v>92.8</v>
      </c>
      <c r="AV95" s="34">
        <v>24.8</v>
      </c>
      <c r="AW95" s="34">
        <v>62</v>
      </c>
      <c r="AX95" s="34">
        <v>305.8</v>
      </c>
      <c r="AY95" s="34">
        <v>0</v>
      </c>
      <c r="AZ95" s="34">
        <v>105.2</v>
      </c>
      <c r="BA95" s="34">
        <v>58.2</v>
      </c>
      <c r="BB95" s="34">
        <v>36</v>
      </c>
      <c r="BC95" s="34">
        <v>26</v>
      </c>
      <c r="BD95" s="34">
        <v>0</v>
      </c>
      <c r="BE95" s="34">
        <v>0</v>
      </c>
      <c r="BF95" s="34">
        <v>0</v>
      </c>
      <c r="BG95" s="34">
        <v>0</v>
      </c>
      <c r="BH95" s="34">
        <v>0</v>
      </c>
      <c r="BI95" s="34">
        <v>0</v>
      </c>
      <c r="BJ95" s="34">
        <v>0</v>
      </c>
      <c r="BK95" s="34">
        <v>0.03</v>
      </c>
      <c r="BL95" s="34">
        <v>0</v>
      </c>
      <c r="BM95" s="34">
        <v>0</v>
      </c>
      <c r="BN95" s="34">
        <v>0</v>
      </c>
      <c r="BO95" s="34">
        <v>0</v>
      </c>
      <c r="BP95" s="34">
        <v>0</v>
      </c>
      <c r="BQ95" s="34">
        <v>0</v>
      </c>
      <c r="BR95" s="34">
        <v>0</v>
      </c>
      <c r="BS95" s="34">
        <v>0.02</v>
      </c>
      <c r="BT95" s="34">
        <v>0</v>
      </c>
      <c r="BU95" s="34">
        <v>0</v>
      </c>
      <c r="BV95" s="34">
        <v>0.1</v>
      </c>
      <c r="BW95" s="34">
        <v>0.02</v>
      </c>
      <c r="BX95" s="34">
        <v>0</v>
      </c>
      <c r="BY95" s="34">
        <v>0</v>
      </c>
      <c r="BZ95" s="34">
        <v>0</v>
      </c>
      <c r="CA95" s="34">
        <v>0</v>
      </c>
      <c r="CB95" s="34">
        <v>9.4</v>
      </c>
      <c r="CC95" s="33">
        <v>1.48</v>
      </c>
      <c r="CE95" s="31">
        <v>0.17</v>
      </c>
      <c r="CG95" s="31">
        <v>0</v>
      </c>
      <c r="CH95" s="31">
        <v>0</v>
      </c>
      <c r="CI95" s="31">
        <v>0</v>
      </c>
      <c r="CJ95" s="31">
        <v>0</v>
      </c>
      <c r="CK95" s="31">
        <v>0</v>
      </c>
      <c r="CL95" s="31">
        <v>0</v>
      </c>
      <c r="CM95" s="31">
        <v>0</v>
      </c>
      <c r="CN95" s="31">
        <v>0</v>
      </c>
      <c r="CO95" s="31">
        <v>0</v>
      </c>
      <c r="CP95" s="31">
        <v>0</v>
      </c>
      <c r="CQ95" s="31">
        <v>0</v>
      </c>
      <c r="CR95" s="31">
        <v>1.23</v>
      </c>
    </row>
    <row r="96" spans="1:96" s="31" customFormat="1">
      <c r="A96" s="31" t="str">
        <f>"37/10"</f>
        <v>37/10</v>
      </c>
      <c r="B96" s="32" t="s">
        <v>140</v>
      </c>
      <c r="C96" s="33" t="str">
        <f>"200"</f>
        <v>200</v>
      </c>
      <c r="D96" s="33">
        <v>0.67</v>
      </c>
      <c r="E96" s="33">
        <v>0</v>
      </c>
      <c r="F96" s="33">
        <v>0.27</v>
      </c>
      <c r="G96" s="33">
        <v>0.27</v>
      </c>
      <c r="H96" s="33">
        <v>23.62</v>
      </c>
      <c r="I96" s="33">
        <v>90.302599999999998</v>
      </c>
      <c r="J96" s="34">
        <v>0.04</v>
      </c>
      <c r="K96" s="34">
        <v>0</v>
      </c>
      <c r="L96" s="34">
        <v>0</v>
      </c>
      <c r="M96" s="34">
        <v>0</v>
      </c>
      <c r="N96" s="34">
        <v>18.03</v>
      </c>
      <c r="O96" s="34">
        <v>1.18</v>
      </c>
      <c r="P96" s="34">
        <v>4.41</v>
      </c>
      <c r="Q96" s="34">
        <v>0</v>
      </c>
      <c r="R96" s="34">
        <v>0</v>
      </c>
      <c r="S96" s="34">
        <v>1</v>
      </c>
      <c r="T96" s="34">
        <v>0.95</v>
      </c>
      <c r="U96" s="34">
        <v>2.2799999999999998</v>
      </c>
      <c r="V96" s="34">
        <v>10.199999999999999</v>
      </c>
      <c r="W96" s="34">
        <v>11.93</v>
      </c>
      <c r="X96" s="34">
        <v>3.23</v>
      </c>
      <c r="Y96" s="34">
        <v>3.16</v>
      </c>
      <c r="Z96" s="34">
        <v>0.61</v>
      </c>
      <c r="AA96" s="34">
        <v>0</v>
      </c>
      <c r="AB96" s="34">
        <v>882</v>
      </c>
      <c r="AC96" s="34">
        <v>163.4</v>
      </c>
      <c r="AD96" s="34">
        <v>0.76</v>
      </c>
      <c r="AE96" s="34">
        <v>0.01</v>
      </c>
      <c r="AF96" s="34">
        <v>0.05</v>
      </c>
      <c r="AG96" s="34">
        <v>0.2</v>
      </c>
      <c r="AH96" s="34">
        <v>0.28000000000000003</v>
      </c>
      <c r="AI96" s="34">
        <v>80</v>
      </c>
      <c r="AJ96" s="34">
        <v>0</v>
      </c>
      <c r="AK96" s="34">
        <v>0</v>
      </c>
      <c r="AL96" s="34">
        <v>0</v>
      </c>
      <c r="AM96" s="34">
        <v>0</v>
      </c>
      <c r="AN96" s="34">
        <v>0</v>
      </c>
      <c r="AO96" s="34">
        <v>0</v>
      </c>
      <c r="AP96" s="34">
        <v>0</v>
      </c>
      <c r="AQ96" s="34">
        <v>0</v>
      </c>
      <c r="AR96" s="34">
        <v>0</v>
      </c>
      <c r="AS96" s="34">
        <v>0</v>
      </c>
      <c r="AT96" s="34">
        <v>0</v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0</v>
      </c>
      <c r="BB96" s="34">
        <v>0</v>
      </c>
      <c r="BC96" s="34">
        <v>0</v>
      </c>
      <c r="BD96" s="34">
        <v>0</v>
      </c>
      <c r="BE96" s="34">
        <v>0</v>
      </c>
      <c r="BF96" s="34">
        <v>0</v>
      </c>
      <c r="BG96" s="34">
        <v>0</v>
      </c>
      <c r="BH96" s="34">
        <v>0</v>
      </c>
      <c r="BI96" s="34">
        <v>0</v>
      </c>
      <c r="BJ96" s="34">
        <v>0</v>
      </c>
      <c r="BK96" s="34">
        <v>0</v>
      </c>
      <c r="BL96" s="34">
        <v>0</v>
      </c>
      <c r="BM96" s="34">
        <v>0</v>
      </c>
      <c r="BN96" s="34">
        <v>0</v>
      </c>
      <c r="BO96" s="34">
        <v>0</v>
      </c>
      <c r="BP96" s="34">
        <v>0</v>
      </c>
      <c r="BQ96" s="34">
        <v>0</v>
      </c>
      <c r="BR96" s="34">
        <v>0</v>
      </c>
      <c r="BS96" s="34">
        <v>0</v>
      </c>
      <c r="BT96" s="34">
        <v>0</v>
      </c>
      <c r="BU96" s="34">
        <v>0</v>
      </c>
      <c r="BV96" s="34">
        <v>0</v>
      </c>
      <c r="BW96" s="34">
        <v>0</v>
      </c>
      <c r="BX96" s="34">
        <v>0</v>
      </c>
      <c r="BY96" s="34">
        <v>0</v>
      </c>
      <c r="BZ96" s="34">
        <v>0</v>
      </c>
      <c r="CA96" s="34">
        <v>0</v>
      </c>
      <c r="CB96" s="34">
        <v>232.81</v>
      </c>
      <c r="CC96" s="33">
        <v>11.06</v>
      </c>
      <c r="CE96" s="31">
        <v>147</v>
      </c>
      <c r="CG96" s="31">
        <v>5.32</v>
      </c>
      <c r="CH96" s="31">
        <v>5.32</v>
      </c>
      <c r="CI96" s="31">
        <v>5.32</v>
      </c>
      <c r="CJ96" s="31">
        <v>605.55999999999995</v>
      </c>
      <c r="CK96" s="31">
        <v>231.78</v>
      </c>
      <c r="CL96" s="31">
        <v>418.67</v>
      </c>
      <c r="CM96" s="31">
        <v>56.62</v>
      </c>
      <c r="CN96" s="31">
        <v>33.619999999999997</v>
      </c>
      <c r="CO96" s="31">
        <v>45.12</v>
      </c>
      <c r="CP96" s="31">
        <v>10</v>
      </c>
      <c r="CQ96" s="31">
        <v>0</v>
      </c>
      <c r="CR96" s="31">
        <v>6.7</v>
      </c>
    </row>
    <row r="97" spans="1:96" s="28" customFormat="1">
      <c r="A97" s="28" t="str">
        <f>"10,1"</f>
        <v>10,1</v>
      </c>
      <c r="B97" s="29" t="s">
        <v>141</v>
      </c>
      <c r="C97" s="30" t="str">
        <f>"100"</f>
        <v>100</v>
      </c>
      <c r="D97" s="30">
        <v>0.8</v>
      </c>
      <c r="E97" s="30">
        <v>0</v>
      </c>
      <c r="F97" s="30">
        <v>0.2</v>
      </c>
      <c r="G97" s="30">
        <v>0.2</v>
      </c>
      <c r="H97" s="30">
        <v>9.4</v>
      </c>
      <c r="I97" s="30">
        <v>40.599999999999994</v>
      </c>
      <c r="J97" s="18">
        <v>0</v>
      </c>
      <c r="K97" s="18">
        <v>0</v>
      </c>
      <c r="L97" s="18">
        <v>0</v>
      </c>
      <c r="M97" s="18">
        <v>0</v>
      </c>
      <c r="N97" s="18">
        <v>7.5</v>
      </c>
      <c r="O97" s="18">
        <v>0</v>
      </c>
      <c r="P97" s="18">
        <v>1.9</v>
      </c>
      <c r="Q97" s="18">
        <v>0</v>
      </c>
      <c r="R97" s="18">
        <v>0</v>
      </c>
      <c r="S97" s="18">
        <v>1.1000000000000001</v>
      </c>
      <c r="T97" s="18">
        <v>0.5</v>
      </c>
      <c r="U97" s="18">
        <v>12</v>
      </c>
      <c r="V97" s="18">
        <v>155</v>
      </c>
      <c r="W97" s="18">
        <v>35</v>
      </c>
      <c r="X97" s="18">
        <v>11</v>
      </c>
      <c r="Y97" s="18">
        <v>17</v>
      </c>
      <c r="Z97" s="18">
        <v>0.1</v>
      </c>
      <c r="AA97" s="18">
        <v>0</v>
      </c>
      <c r="AB97" s="18">
        <v>60</v>
      </c>
      <c r="AC97" s="18">
        <v>10</v>
      </c>
      <c r="AD97" s="18">
        <v>0.2</v>
      </c>
      <c r="AE97" s="18">
        <v>0.06</v>
      </c>
      <c r="AF97" s="18">
        <v>0.03</v>
      </c>
      <c r="AG97" s="18">
        <v>0.2</v>
      </c>
      <c r="AH97" s="18">
        <v>0.3</v>
      </c>
      <c r="AI97" s="18">
        <v>38</v>
      </c>
      <c r="AJ97" s="18">
        <v>0</v>
      </c>
      <c r="AK97" s="18">
        <v>0</v>
      </c>
      <c r="AL97" s="18">
        <v>0</v>
      </c>
      <c r="AM97" s="18">
        <v>0</v>
      </c>
      <c r="AN97" s="18">
        <v>0</v>
      </c>
      <c r="AO97" s="18">
        <v>0</v>
      </c>
      <c r="AP97" s="18">
        <v>0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18">
        <v>0</v>
      </c>
      <c r="AZ97" s="18">
        <v>0</v>
      </c>
      <c r="BA97" s="18">
        <v>0</v>
      </c>
      <c r="BB97" s="18">
        <v>0</v>
      </c>
      <c r="BC97" s="18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18">
        <v>0</v>
      </c>
      <c r="BO97" s="18">
        <v>0</v>
      </c>
      <c r="BP97" s="18">
        <v>0</v>
      </c>
      <c r="BQ97" s="18">
        <v>0</v>
      </c>
      <c r="BR97" s="18">
        <v>0</v>
      </c>
      <c r="BS97" s="18">
        <v>0</v>
      </c>
      <c r="BT97" s="18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0</v>
      </c>
      <c r="BZ97" s="18">
        <v>0</v>
      </c>
      <c r="CA97" s="18">
        <v>0</v>
      </c>
      <c r="CB97" s="18">
        <v>88</v>
      </c>
      <c r="CC97" s="30">
        <v>30</v>
      </c>
      <c r="CE97" s="28">
        <v>10</v>
      </c>
      <c r="CG97" s="28">
        <v>3.5</v>
      </c>
      <c r="CH97" s="28">
        <v>0.88</v>
      </c>
      <c r="CI97" s="28">
        <v>2.19</v>
      </c>
      <c r="CJ97" s="28">
        <v>175</v>
      </c>
      <c r="CK97" s="28">
        <v>71.75</v>
      </c>
      <c r="CL97" s="28">
        <v>123.38</v>
      </c>
      <c r="CM97" s="28">
        <v>0</v>
      </c>
      <c r="CN97" s="28">
        <v>0</v>
      </c>
      <c r="CO97" s="28">
        <v>0</v>
      </c>
      <c r="CP97" s="28">
        <v>0</v>
      </c>
      <c r="CQ97" s="28">
        <v>0</v>
      </c>
      <c r="CR97" s="28">
        <v>25</v>
      </c>
    </row>
    <row r="98" spans="1:96" s="38" customFormat="1" ht="11.4">
      <c r="B98" s="35" t="s">
        <v>107</v>
      </c>
      <c r="C98" s="36"/>
      <c r="D98" s="36">
        <v>28.6</v>
      </c>
      <c r="E98" s="36">
        <v>14.35</v>
      </c>
      <c r="F98" s="36">
        <v>21.54</v>
      </c>
      <c r="G98" s="36">
        <v>9.4499999999999993</v>
      </c>
      <c r="H98" s="36">
        <v>123.78</v>
      </c>
      <c r="I98" s="36">
        <v>785.54</v>
      </c>
      <c r="J98" s="37">
        <v>5.27</v>
      </c>
      <c r="K98" s="37">
        <v>5.71</v>
      </c>
      <c r="L98" s="37">
        <v>0</v>
      </c>
      <c r="M98" s="37">
        <v>0</v>
      </c>
      <c r="N98" s="37">
        <v>32.44</v>
      </c>
      <c r="O98" s="37">
        <v>77.62</v>
      </c>
      <c r="P98" s="37">
        <v>13.72</v>
      </c>
      <c r="Q98" s="37">
        <v>0</v>
      </c>
      <c r="R98" s="37">
        <v>0</v>
      </c>
      <c r="S98" s="37">
        <v>2.77</v>
      </c>
      <c r="T98" s="37">
        <v>7.42</v>
      </c>
      <c r="U98" s="37">
        <v>823.54</v>
      </c>
      <c r="V98" s="37">
        <v>910.11</v>
      </c>
      <c r="W98" s="37">
        <v>114.27</v>
      </c>
      <c r="X98" s="37">
        <v>97.45</v>
      </c>
      <c r="Y98" s="37">
        <v>307.39</v>
      </c>
      <c r="Z98" s="37">
        <v>5.31</v>
      </c>
      <c r="AA98" s="37">
        <v>30.65</v>
      </c>
      <c r="AB98" s="37">
        <v>3106.46</v>
      </c>
      <c r="AC98" s="37">
        <v>596.66</v>
      </c>
      <c r="AD98" s="37">
        <v>6.25</v>
      </c>
      <c r="AE98" s="37">
        <v>0.38</v>
      </c>
      <c r="AF98" s="37">
        <v>0.28000000000000003</v>
      </c>
      <c r="AG98" s="37">
        <v>7.88</v>
      </c>
      <c r="AH98" s="37">
        <v>16.34</v>
      </c>
      <c r="AI98" s="37">
        <v>134.1</v>
      </c>
      <c r="AJ98" s="37">
        <v>0</v>
      </c>
      <c r="AK98" s="37">
        <v>1319.57</v>
      </c>
      <c r="AL98" s="37">
        <v>1372.26</v>
      </c>
      <c r="AM98" s="37">
        <v>2158.86</v>
      </c>
      <c r="AN98" s="37">
        <v>2086.63</v>
      </c>
      <c r="AO98" s="37">
        <v>564.29</v>
      </c>
      <c r="AP98" s="37">
        <v>1137.96</v>
      </c>
      <c r="AQ98" s="37">
        <v>147.84</v>
      </c>
      <c r="AR98" s="37">
        <v>1316.85</v>
      </c>
      <c r="AS98" s="37">
        <v>523.94000000000005</v>
      </c>
      <c r="AT98" s="37">
        <v>777.19</v>
      </c>
      <c r="AU98" s="37">
        <v>908.94</v>
      </c>
      <c r="AV98" s="37">
        <v>637.58000000000004</v>
      </c>
      <c r="AW98" s="37">
        <v>492.39</v>
      </c>
      <c r="AX98" s="37">
        <v>2469.38</v>
      </c>
      <c r="AY98" s="37">
        <v>0</v>
      </c>
      <c r="AZ98" s="37">
        <v>640.79</v>
      </c>
      <c r="BA98" s="37">
        <v>487.53</v>
      </c>
      <c r="BB98" s="37">
        <v>890</v>
      </c>
      <c r="BC98" s="37">
        <v>374.93</v>
      </c>
      <c r="BD98" s="37">
        <v>0</v>
      </c>
      <c r="BE98" s="37">
        <v>0</v>
      </c>
      <c r="BF98" s="37">
        <v>0</v>
      </c>
      <c r="BG98" s="37">
        <v>0</v>
      </c>
      <c r="BH98" s="37">
        <v>0</v>
      </c>
      <c r="BI98" s="37">
        <v>0.01</v>
      </c>
      <c r="BJ98" s="37">
        <v>0</v>
      </c>
      <c r="BK98" s="37">
        <v>0.67</v>
      </c>
      <c r="BL98" s="37">
        <v>0</v>
      </c>
      <c r="BM98" s="37">
        <v>0.4</v>
      </c>
      <c r="BN98" s="37">
        <v>0.03</v>
      </c>
      <c r="BO98" s="37">
        <v>0.05</v>
      </c>
      <c r="BP98" s="37">
        <v>0</v>
      </c>
      <c r="BQ98" s="37">
        <v>0</v>
      </c>
      <c r="BR98" s="37">
        <v>0.01</v>
      </c>
      <c r="BS98" s="37">
        <v>2.09</v>
      </c>
      <c r="BT98" s="37">
        <v>0</v>
      </c>
      <c r="BU98" s="37">
        <v>0</v>
      </c>
      <c r="BV98" s="37">
        <v>4.9000000000000004</v>
      </c>
      <c r="BW98" s="37">
        <v>0.04</v>
      </c>
      <c r="BX98" s="37">
        <v>0</v>
      </c>
      <c r="BY98" s="37">
        <v>0</v>
      </c>
      <c r="BZ98" s="37">
        <v>0</v>
      </c>
      <c r="CA98" s="37">
        <v>0</v>
      </c>
      <c r="CB98" s="37">
        <v>785.36</v>
      </c>
      <c r="CC98" s="36">
        <f>SUM($CC$90:$CC$97)</f>
        <v>144.79000000000002</v>
      </c>
      <c r="CD98" s="38">
        <f>$I$98/$I$99*100</f>
        <v>55.465804301470065</v>
      </c>
      <c r="CE98" s="38">
        <v>548.4</v>
      </c>
      <c r="CG98" s="38">
        <v>89.6</v>
      </c>
      <c r="CH98" s="38">
        <v>50.95</v>
      </c>
      <c r="CI98" s="38">
        <v>70.27</v>
      </c>
      <c r="CJ98" s="38">
        <v>4819.75</v>
      </c>
      <c r="CK98" s="38">
        <v>2082.34</v>
      </c>
      <c r="CL98" s="38">
        <v>3451.05</v>
      </c>
      <c r="CM98" s="38">
        <v>128.99</v>
      </c>
      <c r="CN98" s="38">
        <v>74.09</v>
      </c>
      <c r="CO98" s="38">
        <v>101.54</v>
      </c>
      <c r="CP98" s="38">
        <v>10</v>
      </c>
      <c r="CQ98" s="38">
        <v>2.02</v>
      </c>
    </row>
    <row r="99" spans="1:96" s="38" customFormat="1" ht="11.4">
      <c r="B99" s="35" t="s">
        <v>108</v>
      </c>
      <c r="C99" s="36"/>
      <c r="D99" s="36">
        <v>46.15</v>
      </c>
      <c r="E99" s="36">
        <v>16.55</v>
      </c>
      <c r="F99" s="36">
        <v>47.22</v>
      </c>
      <c r="G99" s="36">
        <v>10.52</v>
      </c>
      <c r="H99" s="36">
        <v>211.89</v>
      </c>
      <c r="I99" s="36">
        <v>1416.26</v>
      </c>
      <c r="J99" s="37">
        <v>13.65</v>
      </c>
      <c r="K99" s="37">
        <v>6.03</v>
      </c>
      <c r="L99" s="37">
        <v>0</v>
      </c>
      <c r="M99" s="37">
        <v>0</v>
      </c>
      <c r="N99" s="37">
        <v>57.11</v>
      </c>
      <c r="O99" s="37">
        <v>138.13999999999999</v>
      </c>
      <c r="P99" s="37">
        <v>16.649999999999999</v>
      </c>
      <c r="Q99" s="37">
        <v>0</v>
      </c>
      <c r="R99" s="37">
        <v>0</v>
      </c>
      <c r="S99" s="37">
        <v>3.33</v>
      </c>
      <c r="T99" s="37">
        <v>10.199999999999999</v>
      </c>
      <c r="U99" s="37">
        <v>1252.18</v>
      </c>
      <c r="V99" s="37">
        <v>1037.1600000000001</v>
      </c>
      <c r="W99" s="37">
        <v>210.59</v>
      </c>
      <c r="X99" s="37">
        <v>113.87</v>
      </c>
      <c r="Y99" s="37">
        <v>408.84</v>
      </c>
      <c r="Z99" s="37">
        <v>6.46</v>
      </c>
      <c r="AA99" s="37">
        <v>95.49</v>
      </c>
      <c r="AB99" s="37">
        <v>3183.56</v>
      </c>
      <c r="AC99" s="37">
        <v>691.95</v>
      </c>
      <c r="AD99" s="37">
        <v>7.37</v>
      </c>
      <c r="AE99" s="37">
        <v>0.45</v>
      </c>
      <c r="AF99" s="37">
        <v>0.35</v>
      </c>
      <c r="AG99" s="37">
        <v>8.41</v>
      </c>
      <c r="AH99" s="37">
        <v>18.75</v>
      </c>
      <c r="AI99" s="37">
        <v>139.01</v>
      </c>
      <c r="AJ99" s="37">
        <v>0</v>
      </c>
      <c r="AK99" s="37">
        <v>1856.31</v>
      </c>
      <c r="AL99" s="37">
        <v>1829.51</v>
      </c>
      <c r="AM99" s="37">
        <v>2974.82</v>
      </c>
      <c r="AN99" s="37">
        <v>2433.75</v>
      </c>
      <c r="AO99" s="37">
        <v>736.09</v>
      </c>
      <c r="AP99" s="37">
        <v>1476.26</v>
      </c>
      <c r="AQ99" s="37">
        <v>294.8</v>
      </c>
      <c r="AR99" s="37">
        <v>1843.69</v>
      </c>
      <c r="AS99" s="37">
        <v>854.28</v>
      </c>
      <c r="AT99" s="37">
        <v>1194.93</v>
      </c>
      <c r="AU99" s="37">
        <v>1335.1</v>
      </c>
      <c r="AV99" s="37">
        <v>933.4</v>
      </c>
      <c r="AW99" s="37">
        <v>819.91</v>
      </c>
      <c r="AX99" s="37">
        <v>5363.58</v>
      </c>
      <c r="AY99" s="37">
        <v>0</v>
      </c>
      <c r="AZ99" s="37">
        <v>1624.73</v>
      </c>
      <c r="BA99" s="37">
        <v>985.45</v>
      </c>
      <c r="BB99" s="37">
        <v>1226.0999999999999</v>
      </c>
      <c r="BC99" s="37">
        <v>562.24</v>
      </c>
      <c r="BD99" s="37">
        <v>0.38</v>
      </c>
      <c r="BE99" s="37">
        <v>0.18</v>
      </c>
      <c r="BF99" s="37">
        <v>0.12</v>
      </c>
      <c r="BG99" s="37">
        <v>0.31</v>
      </c>
      <c r="BH99" s="37">
        <v>0.33</v>
      </c>
      <c r="BI99" s="37">
        <v>1.31</v>
      </c>
      <c r="BJ99" s="37">
        <v>0.02</v>
      </c>
      <c r="BK99" s="37">
        <v>4.3600000000000003</v>
      </c>
      <c r="BL99" s="37">
        <v>0.02</v>
      </c>
      <c r="BM99" s="37">
        <v>1.63</v>
      </c>
      <c r="BN99" s="37">
        <v>0.04</v>
      </c>
      <c r="BO99" s="37">
        <v>0.05</v>
      </c>
      <c r="BP99" s="37">
        <v>0</v>
      </c>
      <c r="BQ99" s="37">
        <v>0.25</v>
      </c>
      <c r="BR99" s="37">
        <v>0.38</v>
      </c>
      <c r="BS99" s="37">
        <v>5.18</v>
      </c>
      <c r="BT99" s="37">
        <v>0</v>
      </c>
      <c r="BU99" s="37">
        <v>0</v>
      </c>
      <c r="BV99" s="37">
        <v>5.44</v>
      </c>
      <c r="BW99" s="37">
        <v>0.06</v>
      </c>
      <c r="BX99" s="37">
        <v>0</v>
      </c>
      <c r="BY99" s="37">
        <v>0</v>
      </c>
      <c r="BZ99" s="37">
        <v>0</v>
      </c>
      <c r="CA99" s="37">
        <v>0</v>
      </c>
      <c r="CB99" s="37">
        <v>1201.49</v>
      </c>
      <c r="CC99" s="36">
        <v>210.92</v>
      </c>
      <c r="CE99" s="38">
        <v>626.09</v>
      </c>
      <c r="CG99" s="38">
        <v>142.04</v>
      </c>
      <c r="CH99" s="38">
        <v>79.819999999999993</v>
      </c>
      <c r="CI99" s="38">
        <v>110.93</v>
      </c>
      <c r="CJ99" s="38">
        <v>7397.46</v>
      </c>
      <c r="CK99" s="38">
        <v>3577.07</v>
      </c>
      <c r="CL99" s="38">
        <v>5487.27</v>
      </c>
      <c r="CM99" s="38">
        <v>185.08</v>
      </c>
      <c r="CN99" s="38">
        <v>111.41</v>
      </c>
      <c r="CO99" s="38">
        <v>148.25</v>
      </c>
      <c r="CP99" s="38">
        <v>17</v>
      </c>
      <c r="CQ99" s="38">
        <v>2.92</v>
      </c>
    </row>
    <row r="100" spans="1:96" hidden="1">
      <c r="C100" s="16"/>
      <c r="D100" s="16"/>
      <c r="E100" s="16"/>
      <c r="F100" s="16"/>
      <c r="G100" s="16"/>
      <c r="H100" s="16"/>
      <c r="I100" s="16"/>
    </row>
    <row r="101" spans="1:96" hidden="1">
      <c r="B101" s="14" t="s">
        <v>109</v>
      </c>
      <c r="C101" s="16"/>
      <c r="D101" s="16">
        <v>12</v>
      </c>
      <c r="E101" s="16"/>
      <c r="F101" s="16">
        <v>31</v>
      </c>
      <c r="G101" s="16"/>
      <c r="H101" s="16">
        <v>57</v>
      </c>
      <c r="I101" s="16"/>
    </row>
    <row r="102" spans="1:96" hidden="1">
      <c r="C102" s="16"/>
      <c r="D102" s="16"/>
      <c r="E102" s="16"/>
      <c r="F102" s="16"/>
      <c r="G102" s="16"/>
      <c r="H102" s="16"/>
      <c r="I102" s="16"/>
    </row>
    <row r="103" spans="1:96" hidden="1">
      <c r="C103" s="16"/>
      <c r="D103" s="16"/>
      <c r="E103" s="16"/>
      <c r="F103" s="16"/>
      <c r="G103" s="16"/>
      <c r="H103" s="16"/>
      <c r="I103" s="16"/>
    </row>
    <row r="104" spans="1:96">
      <c r="B104" s="27" t="s">
        <v>142</v>
      </c>
      <c r="C104" s="16"/>
      <c r="D104" s="16"/>
      <c r="E104" s="16"/>
      <c r="F104" s="16"/>
      <c r="G104" s="16"/>
      <c r="H104" s="16"/>
      <c r="I104" s="16"/>
    </row>
    <row r="105" spans="1:96">
      <c r="B105" s="27" t="s">
        <v>91</v>
      </c>
      <c r="C105" s="16"/>
      <c r="D105" s="16"/>
      <c r="E105" s="16"/>
      <c r="F105" s="16"/>
      <c r="G105" s="16"/>
      <c r="H105" s="16"/>
      <c r="I105" s="16"/>
    </row>
    <row r="106" spans="1:96" s="31" customFormat="1" ht="24">
      <c r="A106" s="31" t="str">
        <f>"11/4"</f>
        <v>11/4</v>
      </c>
      <c r="B106" s="32" t="s">
        <v>143</v>
      </c>
      <c r="C106" s="33" t="str">
        <f>"180"</f>
        <v>180</v>
      </c>
      <c r="D106" s="33">
        <v>5.89</v>
      </c>
      <c r="E106" s="33">
        <v>2.12</v>
      </c>
      <c r="F106" s="33">
        <v>5.94</v>
      </c>
      <c r="G106" s="33">
        <v>1.19</v>
      </c>
      <c r="H106" s="33">
        <v>29.3</v>
      </c>
      <c r="I106" s="33">
        <v>192.8354994</v>
      </c>
      <c r="J106" s="34">
        <v>3.67</v>
      </c>
      <c r="K106" s="34">
        <v>0.1</v>
      </c>
      <c r="L106" s="34">
        <v>0</v>
      </c>
      <c r="M106" s="34">
        <v>0</v>
      </c>
      <c r="N106" s="34">
        <v>6.96</v>
      </c>
      <c r="O106" s="34">
        <v>21.16</v>
      </c>
      <c r="P106" s="34">
        <v>1.18</v>
      </c>
      <c r="Q106" s="34">
        <v>0</v>
      </c>
      <c r="R106" s="34">
        <v>0</v>
      </c>
      <c r="S106" s="34">
        <v>7.0000000000000007E-2</v>
      </c>
      <c r="T106" s="34">
        <v>1.86</v>
      </c>
      <c r="U106" s="34">
        <v>388.7</v>
      </c>
      <c r="V106" s="34">
        <v>160.69999999999999</v>
      </c>
      <c r="W106" s="34">
        <v>88.55</v>
      </c>
      <c r="X106" s="34">
        <v>34.94</v>
      </c>
      <c r="Y106" s="34">
        <v>131.11000000000001</v>
      </c>
      <c r="Z106" s="34">
        <v>0.95</v>
      </c>
      <c r="AA106" s="34">
        <v>19.440000000000001</v>
      </c>
      <c r="AB106" s="34">
        <v>22.32</v>
      </c>
      <c r="AC106" s="34">
        <v>37.17</v>
      </c>
      <c r="AD106" s="34">
        <v>0.15</v>
      </c>
      <c r="AE106" s="34">
        <v>0.13</v>
      </c>
      <c r="AF106" s="34">
        <v>0.1</v>
      </c>
      <c r="AG106" s="34">
        <v>0.52</v>
      </c>
      <c r="AH106" s="34">
        <v>2.2400000000000002</v>
      </c>
      <c r="AI106" s="34">
        <v>0.37</v>
      </c>
      <c r="AJ106" s="34">
        <v>0</v>
      </c>
      <c r="AK106" s="34">
        <v>271.14</v>
      </c>
      <c r="AL106" s="34">
        <v>256.20999999999998</v>
      </c>
      <c r="AM106" s="34">
        <v>709.12</v>
      </c>
      <c r="AN106" s="34">
        <v>249.61</v>
      </c>
      <c r="AO106" s="34">
        <v>150.97</v>
      </c>
      <c r="AP106" s="34">
        <v>225.33</v>
      </c>
      <c r="AQ106" s="34">
        <v>91.83</v>
      </c>
      <c r="AR106" s="34">
        <v>296.86</v>
      </c>
      <c r="AS106" s="34">
        <v>365.3</v>
      </c>
      <c r="AT106" s="34">
        <v>144.91999999999999</v>
      </c>
      <c r="AU106" s="34">
        <v>222.37</v>
      </c>
      <c r="AV106" s="34">
        <v>89.46</v>
      </c>
      <c r="AW106" s="34">
        <v>102.54</v>
      </c>
      <c r="AX106" s="34">
        <v>757.25</v>
      </c>
      <c r="AY106" s="34">
        <v>0</v>
      </c>
      <c r="AZ106" s="34">
        <v>276.13</v>
      </c>
      <c r="BA106" s="34">
        <v>239.16</v>
      </c>
      <c r="BB106" s="34">
        <v>265.05</v>
      </c>
      <c r="BC106" s="34">
        <v>78.930000000000007</v>
      </c>
      <c r="BD106" s="34">
        <v>0.11</v>
      </c>
      <c r="BE106" s="34">
        <v>0.05</v>
      </c>
      <c r="BF106" s="34">
        <v>0.03</v>
      </c>
      <c r="BG106" s="34">
        <v>0.06</v>
      </c>
      <c r="BH106" s="34">
        <v>7.0000000000000007E-2</v>
      </c>
      <c r="BI106" s="34">
        <v>0.32</v>
      </c>
      <c r="BJ106" s="34">
        <v>0</v>
      </c>
      <c r="BK106" s="34">
        <v>0.95</v>
      </c>
      <c r="BL106" s="34">
        <v>0</v>
      </c>
      <c r="BM106" s="34">
        <v>0.28999999999999998</v>
      </c>
      <c r="BN106" s="34">
        <v>0.01</v>
      </c>
      <c r="BO106" s="34">
        <v>0</v>
      </c>
      <c r="BP106" s="34">
        <v>0</v>
      </c>
      <c r="BQ106" s="34">
        <v>0.06</v>
      </c>
      <c r="BR106" s="34">
        <v>0.1</v>
      </c>
      <c r="BS106" s="34">
        <v>0.88</v>
      </c>
      <c r="BT106" s="34">
        <v>0</v>
      </c>
      <c r="BU106" s="34">
        <v>0</v>
      </c>
      <c r="BV106" s="34">
        <v>0.7</v>
      </c>
      <c r="BW106" s="34">
        <v>0.01</v>
      </c>
      <c r="BX106" s="34">
        <v>0</v>
      </c>
      <c r="BY106" s="34">
        <v>0</v>
      </c>
      <c r="BZ106" s="34">
        <v>0</v>
      </c>
      <c r="CA106" s="34">
        <v>0</v>
      </c>
      <c r="CB106" s="34">
        <v>149.02000000000001</v>
      </c>
      <c r="CC106" s="33">
        <v>20.18</v>
      </c>
      <c r="CE106" s="31">
        <v>23.16</v>
      </c>
      <c r="CG106" s="31">
        <v>26.35</v>
      </c>
      <c r="CH106" s="31">
        <v>12.18</v>
      </c>
      <c r="CI106" s="31">
        <v>19.260000000000002</v>
      </c>
      <c r="CJ106" s="31">
        <v>1169.8599999999999</v>
      </c>
      <c r="CK106" s="31">
        <v>517.30999999999995</v>
      </c>
      <c r="CL106" s="31">
        <v>843.58</v>
      </c>
      <c r="CM106" s="31">
        <v>21.3</v>
      </c>
      <c r="CN106" s="31">
        <v>9.66</v>
      </c>
      <c r="CO106" s="31">
        <v>15.48</v>
      </c>
      <c r="CP106" s="31">
        <v>3.6</v>
      </c>
      <c r="CQ106" s="31">
        <v>0.9</v>
      </c>
      <c r="CR106" s="31">
        <v>12.23</v>
      </c>
    </row>
    <row r="107" spans="1:96" s="31" customFormat="1">
      <c r="A107" s="31" t="str">
        <f>"1/6"</f>
        <v>1/6</v>
      </c>
      <c r="B107" s="32" t="s">
        <v>112</v>
      </c>
      <c r="C107" s="33" t="str">
        <f>"40"</f>
        <v>40</v>
      </c>
      <c r="D107" s="33">
        <v>5.08</v>
      </c>
      <c r="E107" s="33">
        <v>5.08</v>
      </c>
      <c r="F107" s="33">
        <v>4.5999999999999996</v>
      </c>
      <c r="G107" s="33">
        <v>0</v>
      </c>
      <c r="H107" s="33">
        <v>0.28000000000000003</v>
      </c>
      <c r="I107" s="33">
        <v>62.783999999999999</v>
      </c>
      <c r="J107" s="34">
        <v>1.2</v>
      </c>
      <c r="K107" s="34">
        <v>0</v>
      </c>
      <c r="L107" s="34">
        <v>0</v>
      </c>
      <c r="M107" s="34">
        <v>0</v>
      </c>
      <c r="N107" s="34">
        <v>0.28000000000000003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0.4</v>
      </c>
      <c r="U107" s="34">
        <v>53.6</v>
      </c>
      <c r="V107" s="34">
        <v>56</v>
      </c>
      <c r="W107" s="34">
        <v>22</v>
      </c>
      <c r="X107" s="34">
        <v>4.8</v>
      </c>
      <c r="Y107" s="34">
        <v>76.8</v>
      </c>
      <c r="Z107" s="34">
        <v>1</v>
      </c>
      <c r="AA107" s="34">
        <v>100</v>
      </c>
      <c r="AB107" s="34">
        <v>24</v>
      </c>
      <c r="AC107" s="34">
        <v>104</v>
      </c>
      <c r="AD107" s="34">
        <v>0.24</v>
      </c>
      <c r="AE107" s="34">
        <v>0.03</v>
      </c>
      <c r="AF107" s="34">
        <v>0.18</v>
      </c>
      <c r="AG107" s="34">
        <v>0.08</v>
      </c>
      <c r="AH107" s="34">
        <v>1.44</v>
      </c>
      <c r="AI107" s="34">
        <v>0</v>
      </c>
      <c r="AJ107" s="34">
        <v>0</v>
      </c>
      <c r="AK107" s="34">
        <v>308.8</v>
      </c>
      <c r="AL107" s="34">
        <v>238.8</v>
      </c>
      <c r="AM107" s="34">
        <v>432.4</v>
      </c>
      <c r="AN107" s="34">
        <v>361.2</v>
      </c>
      <c r="AO107" s="34">
        <v>169.6</v>
      </c>
      <c r="AP107" s="34">
        <v>244</v>
      </c>
      <c r="AQ107" s="34">
        <v>81.599999999999994</v>
      </c>
      <c r="AR107" s="34">
        <v>260.8</v>
      </c>
      <c r="AS107" s="34">
        <v>284</v>
      </c>
      <c r="AT107" s="34">
        <v>314.8</v>
      </c>
      <c r="AU107" s="34">
        <v>491.6</v>
      </c>
      <c r="AV107" s="34">
        <v>136</v>
      </c>
      <c r="AW107" s="34">
        <v>166.4</v>
      </c>
      <c r="AX107" s="34">
        <v>709.2</v>
      </c>
      <c r="AY107" s="34">
        <v>5.6</v>
      </c>
      <c r="AZ107" s="34">
        <v>158.4</v>
      </c>
      <c r="BA107" s="34">
        <v>371.2</v>
      </c>
      <c r="BB107" s="34">
        <v>190.4</v>
      </c>
      <c r="BC107" s="34">
        <v>117.2</v>
      </c>
      <c r="BD107" s="34">
        <v>0</v>
      </c>
      <c r="BE107" s="34">
        <v>0</v>
      </c>
      <c r="BF107" s="34">
        <v>0</v>
      </c>
      <c r="BG107" s="34">
        <v>0</v>
      </c>
      <c r="BH107" s="34">
        <v>0</v>
      </c>
      <c r="BI107" s="34">
        <v>0</v>
      </c>
      <c r="BJ107" s="34">
        <v>0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  <c r="BX107" s="34">
        <v>0</v>
      </c>
      <c r="BY107" s="34">
        <v>0</v>
      </c>
      <c r="BZ107" s="34">
        <v>0</v>
      </c>
      <c r="CA107" s="34">
        <v>0</v>
      </c>
      <c r="CB107" s="34">
        <v>29.64</v>
      </c>
      <c r="CC107" s="33">
        <v>14.52</v>
      </c>
      <c r="CE107" s="31">
        <v>104</v>
      </c>
      <c r="CG107" s="31">
        <v>5.65</v>
      </c>
      <c r="CH107" s="31">
        <v>4.75</v>
      </c>
      <c r="CI107" s="31">
        <v>5.2</v>
      </c>
      <c r="CJ107" s="31">
        <v>810</v>
      </c>
      <c r="CK107" s="31">
        <v>517.5</v>
      </c>
      <c r="CL107" s="31">
        <v>663.75</v>
      </c>
      <c r="CM107" s="31">
        <v>2.5</v>
      </c>
      <c r="CN107" s="31">
        <v>1.75</v>
      </c>
      <c r="CO107" s="31">
        <v>2.13</v>
      </c>
      <c r="CP107" s="31">
        <v>0</v>
      </c>
      <c r="CQ107" s="31">
        <v>0</v>
      </c>
      <c r="CR107" s="31">
        <v>8.8000000000000007</v>
      </c>
    </row>
    <row r="108" spans="1:96" s="31" customFormat="1">
      <c r="A108" s="31" t="str">
        <f>"4/13"</f>
        <v>4/13</v>
      </c>
      <c r="B108" s="32" t="s">
        <v>113</v>
      </c>
      <c r="C108" s="33" t="str">
        <f>"10"</f>
        <v>10</v>
      </c>
      <c r="D108" s="33">
        <v>2.3199999999999998</v>
      </c>
      <c r="E108" s="33">
        <v>2.3199999999999998</v>
      </c>
      <c r="F108" s="33">
        <v>2.95</v>
      </c>
      <c r="G108" s="33">
        <v>0</v>
      </c>
      <c r="H108" s="33">
        <v>0</v>
      </c>
      <c r="I108" s="33">
        <v>36.43</v>
      </c>
      <c r="J108" s="34">
        <v>1.59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0.2</v>
      </c>
      <c r="T108" s="34">
        <v>0.43</v>
      </c>
      <c r="U108" s="34">
        <v>81</v>
      </c>
      <c r="V108" s="34">
        <v>8.8000000000000007</v>
      </c>
      <c r="W108" s="34">
        <v>88</v>
      </c>
      <c r="X108" s="34">
        <v>3.5</v>
      </c>
      <c r="Y108" s="34">
        <v>50</v>
      </c>
      <c r="Z108" s="34">
        <v>0.1</v>
      </c>
      <c r="AA108" s="34">
        <v>26</v>
      </c>
      <c r="AB108" s="34">
        <v>17</v>
      </c>
      <c r="AC108" s="34">
        <v>28.8</v>
      </c>
      <c r="AD108" s="34">
        <v>0.05</v>
      </c>
      <c r="AE108" s="34">
        <v>0</v>
      </c>
      <c r="AF108" s="34">
        <v>0.03</v>
      </c>
      <c r="AG108" s="34">
        <v>0.02</v>
      </c>
      <c r="AH108" s="34">
        <v>0.61</v>
      </c>
      <c r="AI108" s="34">
        <v>7.0000000000000007E-2</v>
      </c>
      <c r="AJ108" s="34">
        <v>0</v>
      </c>
      <c r="AK108" s="34">
        <v>169</v>
      </c>
      <c r="AL108" s="34">
        <v>97</v>
      </c>
      <c r="AM108" s="34">
        <v>193</v>
      </c>
      <c r="AN108" s="34">
        <v>153</v>
      </c>
      <c r="AO108" s="34">
        <v>54</v>
      </c>
      <c r="AP108" s="34">
        <v>92</v>
      </c>
      <c r="AQ108" s="34">
        <v>66</v>
      </c>
      <c r="AR108" s="34">
        <v>122</v>
      </c>
      <c r="AS108" s="34">
        <v>60</v>
      </c>
      <c r="AT108" s="34">
        <v>71</v>
      </c>
      <c r="AU108" s="34">
        <v>135</v>
      </c>
      <c r="AV108" s="34">
        <v>149</v>
      </c>
      <c r="AW108" s="34">
        <v>38</v>
      </c>
      <c r="AX108" s="34">
        <v>460</v>
      </c>
      <c r="AY108" s="34">
        <v>0</v>
      </c>
      <c r="AZ108" s="34">
        <v>232</v>
      </c>
      <c r="BA108" s="34">
        <v>120</v>
      </c>
      <c r="BB108" s="34">
        <v>135</v>
      </c>
      <c r="BC108" s="34">
        <v>21</v>
      </c>
      <c r="BD108" s="34">
        <v>0</v>
      </c>
      <c r="BE108" s="34">
        <v>0.01</v>
      </c>
      <c r="BF108" s="34">
        <v>0.04</v>
      </c>
      <c r="BG108" s="34">
        <v>0.13</v>
      </c>
      <c r="BH108" s="34">
        <v>0.12</v>
      </c>
      <c r="BI108" s="34">
        <v>0.24</v>
      </c>
      <c r="BJ108" s="34">
        <v>0.03</v>
      </c>
      <c r="BK108" s="34">
        <v>0.62</v>
      </c>
      <c r="BL108" s="34">
        <v>0.02</v>
      </c>
      <c r="BM108" s="34">
        <v>0.34</v>
      </c>
      <c r="BN108" s="34">
        <v>0.02</v>
      </c>
      <c r="BO108" s="34">
        <v>0</v>
      </c>
      <c r="BP108" s="34">
        <v>0</v>
      </c>
      <c r="BQ108" s="34">
        <v>0.04</v>
      </c>
      <c r="BR108" s="34">
        <v>0.05</v>
      </c>
      <c r="BS108" s="34">
        <v>0.68</v>
      </c>
      <c r="BT108" s="34">
        <v>0</v>
      </c>
      <c r="BU108" s="34">
        <v>0</v>
      </c>
      <c r="BV108" s="34">
        <v>7.0000000000000007E-2</v>
      </c>
      <c r="BW108" s="34">
        <v>0</v>
      </c>
      <c r="BX108" s="34">
        <v>0</v>
      </c>
      <c r="BY108" s="34">
        <v>0</v>
      </c>
      <c r="BZ108" s="34">
        <v>0</v>
      </c>
      <c r="CA108" s="34">
        <v>0</v>
      </c>
      <c r="CB108" s="34">
        <v>4.0999999999999996</v>
      </c>
      <c r="CC108" s="33">
        <v>11.58</v>
      </c>
      <c r="CE108" s="31">
        <v>28.83</v>
      </c>
      <c r="CG108" s="31">
        <v>0</v>
      </c>
      <c r="CH108" s="31">
        <v>0</v>
      </c>
      <c r="CI108" s="31">
        <v>0</v>
      </c>
      <c r="CJ108" s="31">
        <v>500</v>
      </c>
      <c r="CK108" s="31">
        <v>370</v>
      </c>
      <c r="CL108" s="31">
        <v>435</v>
      </c>
      <c r="CM108" s="31">
        <v>1.53</v>
      </c>
      <c r="CN108" s="31">
        <v>0.97</v>
      </c>
      <c r="CO108" s="31">
        <v>1.25</v>
      </c>
      <c r="CP108" s="31">
        <v>0</v>
      </c>
      <c r="CQ108" s="31">
        <v>0</v>
      </c>
      <c r="CR108" s="31">
        <v>7.02</v>
      </c>
    </row>
    <row r="109" spans="1:96" s="31" customFormat="1">
      <c r="A109" s="31" t="str">
        <f>"2"</f>
        <v>2</v>
      </c>
      <c r="B109" s="32" t="s">
        <v>95</v>
      </c>
      <c r="C109" s="33" t="str">
        <f>"40"</f>
        <v>40</v>
      </c>
      <c r="D109" s="33">
        <v>2.64</v>
      </c>
      <c r="E109" s="33">
        <v>0</v>
      </c>
      <c r="F109" s="33">
        <v>0.26</v>
      </c>
      <c r="G109" s="33">
        <v>0.26</v>
      </c>
      <c r="H109" s="33">
        <v>18.760000000000002</v>
      </c>
      <c r="I109" s="33">
        <v>89.560399999999987</v>
      </c>
      <c r="J109" s="34">
        <v>0</v>
      </c>
      <c r="K109" s="34">
        <v>0</v>
      </c>
      <c r="L109" s="34">
        <v>0</v>
      </c>
      <c r="M109" s="34">
        <v>0</v>
      </c>
      <c r="N109" s="34">
        <v>0.44</v>
      </c>
      <c r="O109" s="34">
        <v>18.239999999999998</v>
      </c>
      <c r="P109" s="34">
        <v>0.08</v>
      </c>
      <c r="Q109" s="34">
        <v>0</v>
      </c>
      <c r="R109" s="34">
        <v>0</v>
      </c>
      <c r="S109" s="34">
        <v>0</v>
      </c>
      <c r="T109" s="34">
        <v>0.72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  <c r="AA109" s="34">
        <v>0</v>
      </c>
      <c r="AB109" s="34">
        <v>0</v>
      </c>
      <c r="AC109" s="34">
        <v>0</v>
      </c>
      <c r="AD109" s="34">
        <v>0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127.72</v>
      </c>
      <c r="AL109" s="34">
        <v>132.94</v>
      </c>
      <c r="AM109" s="34">
        <v>203.58</v>
      </c>
      <c r="AN109" s="34">
        <v>67.510000000000005</v>
      </c>
      <c r="AO109" s="34">
        <v>40.020000000000003</v>
      </c>
      <c r="AP109" s="34">
        <v>80.040000000000006</v>
      </c>
      <c r="AQ109" s="34">
        <v>30.28</v>
      </c>
      <c r="AR109" s="34">
        <v>144.77000000000001</v>
      </c>
      <c r="AS109" s="34">
        <v>89.78</v>
      </c>
      <c r="AT109" s="34">
        <v>125.28</v>
      </c>
      <c r="AU109" s="34">
        <v>103.36</v>
      </c>
      <c r="AV109" s="34">
        <v>54.29</v>
      </c>
      <c r="AW109" s="34">
        <v>96.05</v>
      </c>
      <c r="AX109" s="34">
        <v>803.18</v>
      </c>
      <c r="AY109" s="34">
        <v>0</v>
      </c>
      <c r="AZ109" s="34">
        <v>261.7</v>
      </c>
      <c r="BA109" s="34">
        <v>113.8</v>
      </c>
      <c r="BB109" s="34">
        <v>75.52</v>
      </c>
      <c r="BC109" s="34">
        <v>59.86</v>
      </c>
      <c r="BD109" s="34">
        <v>0</v>
      </c>
      <c r="BE109" s="34">
        <v>0</v>
      </c>
      <c r="BF109" s="34">
        <v>0</v>
      </c>
      <c r="BG109" s="34">
        <v>0</v>
      </c>
      <c r="BH109" s="34">
        <v>0</v>
      </c>
      <c r="BI109" s="34">
        <v>0</v>
      </c>
      <c r="BJ109" s="34">
        <v>0</v>
      </c>
      <c r="BK109" s="34">
        <v>0.03</v>
      </c>
      <c r="BL109" s="34">
        <v>0</v>
      </c>
      <c r="BM109" s="34">
        <v>0</v>
      </c>
      <c r="BN109" s="34">
        <v>0</v>
      </c>
      <c r="BO109" s="34">
        <v>0</v>
      </c>
      <c r="BP109" s="34">
        <v>0</v>
      </c>
      <c r="BQ109" s="34">
        <v>0</v>
      </c>
      <c r="BR109" s="34">
        <v>0</v>
      </c>
      <c r="BS109" s="34">
        <v>0.03</v>
      </c>
      <c r="BT109" s="34">
        <v>0</v>
      </c>
      <c r="BU109" s="34">
        <v>0</v>
      </c>
      <c r="BV109" s="34">
        <v>0.11</v>
      </c>
      <c r="BW109" s="34">
        <v>0.01</v>
      </c>
      <c r="BX109" s="34">
        <v>0</v>
      </c>
      <c r="BY109" s="34">
        <v>0</v>
      </c>
      <c r="BZ109" s="34">
        <v>0</v>
      </c>
      <c r="CA109" s="34">
        <v>0</v>
      </c>
      <c r="CB109" s="34">
        <v>15.64</v>
      </c>
      <c r="CC109" s="33">
        <v>2.88</v>
      </c>
      <c r="CE109" s="31">
        <v>0</v>
      </c>
      <c r="CG109" s="31">
        <v>0</v>
      </c>
      <c r="CH109" s="31">
        <v>0</v>
      </c>
      <c r="CI109" s="31">
        <v>0</v>
      </c>
      <c r="CJ109" s="31">
        <v>802.15</v>
      </c>
      <c r="CK109" s="31">
        <v>309.04000000000002</v>
      </c>
      <c r="CL109" s="31">
        <v>555.6</v>
      </c>
      <c r="CM109" s="31">
        <v>6.42</v>
      </c>
      <c r="CN109" s="31">
        <v>6.42</v>
      </c>
      <c r="CO109" s="31">
        <v>6.42</v>
      </c>
      <c r="CP109" s="31">
        <v>0</v>
      </c>
      <c r="CQ109" s="31">
        <v>0</v>
      </c>
      <c r="CR109" s="31">
        <v>2.4</v>
      </c>
    </row>
    <row r="110" spans="1:96" s="31" customFormat="1">
      <c r="A110" s="31" t="str">
        <f>"29/10"</f>
        <v>29/10</v>
      </c>
      <c r="B110" s="32" t="s">
        <v>135</v>
      </c>
      <c r="C110" s="33" t="str">
        <f>"200"</f>
        <v>200</v>
      </c>
      <c r="D110" s="33">
        <v>0.21</v>
      </c>
      <c r="E110" s="33">
        <v>0</v>
      </c>
      <c r="F110" s="33">
        <v>0.05</v>
      </c>
      <c r="G110" s="33">
        <v>0.05</v>
      </c>
      <c r="H110" s="33">
        <v>7.25</v>
      </c>
      <c r="I110" s="33">
        <v>29.478207999999995</v>
      </c>
      <c r="J110" s="34">
        <v>0</v>
      </c>
      <c r="K110" s="34">
        <v>0</v>
      </c>
      <c r="L110" s="34">
        <v>0</v>
      </c>
      <c r="M110" s="34">
        <v>0</v>
      </c>
      <c r="N110" s="34">
        <v>7.05</v>
      </c>
      <c r="O110" s="34">
        <v>0</v>
      </c>
      <c r="P110" s="34">
        <v>0.2</v>
      </c>
      <c r="Q110" s="34">
        <v>0</v>
      </c>
      <c r="R110" s="34">
        <v>0</v>
      </c>
      <c r="S110" s="34">
        <v>0.34</v>
      </c>
      <c r="T110" s="34">
        <v>0.08</v>
      </c>
      <c r="U110" s="34">
        <v>0.72</v>
      </c>
      <c r="V110" s="34">
        <v>9.89</v>
      </c>
      <c r="W110" s="34">
        <v>2.5299999999999998</v>
      </c>
      <c r="X110" s="34">
        <v>0.68</v>
      </c>
      <c r="Y110" s="34">
        <v>1.23</v>
      </c>
      <c r="Z110" s="34">
        <v>0.06</v>
      </c>
      <c r="AA110" s="34">
        <v>0</v>
      </c>
      <c r="AB110" s="34">
        <v>0.54</v>
      </c>
      <c r="AC110" s="34">
        <v>0.12</v>
      </c>
      <c r="AD110" s="34">
        <v>0.01</v>
      </c>
      <c r="AE110" s="34">
        <v>0</v>
      </c>
      <c r="AF110" s="34">
        <v>0</v>
      </c>
      <c r="AG110" s="34">
        <v>0.01</v>
      </c>
      <c r="AH110" s="34">
        <v>0.01</v>
      </c>
      <c r="AI110" s="34">
        <v>0.96</v>
      </c>
      <c r="AJ110" s="34">
        <v>0</v>
      </c>
      <c r="AK110" s="34">
        <v>0.82</v>
      </c>
      <c r="AL110" s="34">
        <v>0.94</v>
      </c>
      <c r="AM110" s="34">
        <v>0.76</v>
      </c>
      <c r="AN110" s="34">
        <v>1.41</v>
      </c>
      <c r="AO110" s="34">
        <v>0.35</v>
      </c>
      <c r="AP110" s="34">
        <v>1.47</v>
      </c>
      <c r="AQ110" s="34">
        <v>0</v>
      </c>
      <c r="AR110" s="34">
        <v>1.88</v>
      </c>
      <c r="AS110" s="34">
        <v>0</v>
      </c>
      <c r="AT110" s="34">
        <v>0</v>
      </c>
      <c r="AU110" s="34">
        <v>0</v>
      </c>
      <c r="AV110" s="34">
        <v>1.06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200.46</v>
      </c>
      <c r="CC110" s="33">
        <v>4.1399999999999997</v>
      </c>
      <c r="CE110" s="31">
        <v>0.09</v>
      </c>
      <c r="CG110" s="31">
        <v>0.24</v>
      </c>
      <c r="CH110" s="31">
        <v>0.06</v>
      </c>
      <c r="CI110" s="31">
        <v>0.15</v>
      </c>
      <c r="CJ110" s="31">
        <v>12</v>
      </c>
      <c r="CK110" s="31">
        <v>4.92</v>
      </c>
      <c r="CL110" s="31">
        <v>8.4600000000000009</v>
      </c>
      <c r="CM110" s="31">
        <v>0</v>
      </c>
      <c r="CN110" s="31">
        <v>0</v>
      </c>
      <c r="CO110" s="31">
        <v>0</v>
      </c>
      <c r="CP110" s="31">
        <v>7</v>
      </c>
      <c r="CQ110" s="31">
        <v>0</v>
      </c>
      <c r="CR110" s="31">
        <v>2.5099999999999998</v>
      </c>
    </row>
    <row r="111" spans="1:96" s="28" customFormat="1">
      <c r="A111" s="28" t="str">
        <f>"17"</f>
        <v>17</v>
      </c>
      <c r="B111" s="29" t="s">
        <v>144</v>
      </c>
      <c r="C111" s="30" t="str">
        <f>"33"</f>
        <v>33</v>
      </c>
      <c r="D111" s="30">
        <v>1.49</v>
      </c>
      <c r="E111" s="30">
        <v>0</v>
      </c>
      <c r="F111" s="30">
        <v>6.6</v>
      </c>
      <c r="G111" s="30">
        <v>0</v>
      </c>
      <c r="H111" s="30">
        <v>18.48</v>
      </c>
      <c r="I111" s="30">
        <v>135.56400000000002</v>
      </c>
      <c r="J111" s="18">
        <v>0</v>
      </c>
      <c r="K111" s="18">
        <v>0</v>
      </c>
      <c r="L111" s="18">
        <v>0</v>
      </c>
      <c r="M111" s="18">
        <v>0</v>
      </c>
      <c r="N111" s="18">
        <v>18.48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  <c r="Z111" s="18">
        <v>0</v>
      </c>
      <c r="AA111" s="18">
        <v>0</v>
      </c>
      <c r="AB111" s="18">
        <v>0</v>
      </c>
      <c r="AC111" s="18">
        <v>0</v>
      </c>
      <c r="AD111" s="18">
        <v>7.0000000000000007E-2</v>
      </c>
      <c r="AE111" s="18">
        <v>0</v>
      </c>
      <c r="AF111" s="18">
        <v>0</v>
      </c>
      <c r="AG111" s="18">
        <v>0</v>
      </c>
      <c r="AH111" s="18">
        <v>0.23</v>
      </c>
      <c r="AI111" s="18">
        <v>0</v>
      </c>
      <c r="AJ111" s="18">
        <v>0</v>
      </c>
      <c r="AK111" s="18">
        <v>0</v>
      </c>
      <c r="AL111" s="18">
        <v>0</v>
      </c>
      <c r="AM111" s="18">
        <v>0</v>
      </c>
      <c r="AN111" s="18">
        <v>0</v>
      </c>
      <c r="AO111" s="18">
        <v>0</v>
      </c>
      <c r="AP111" s="18">
        <v>0</v>
      </c>
      <c r="AQ111" s="18">
        <v>0</v>
      </c>
      <c r="AR111" s="18">
        <v>0</v>
      </c>
      <c r="AS111" s="18">
        <v>0</v>
      </c>
      <c r="AT111" s="18">
        <v>0</v>
      </c>
      <c r="AU111" s="18">
        <v>0</v>
      </c>
      <c r="AV111" s="18">
        <v>0</v>
      </c>
      <c r="AW111" s="18">
        <v>0</v>
      </c>
      <c r="AX111" s="18">
        <v>0</v>
      </c>
      <c r="AY111" s="18">
        <v>0</v>
      </c>
      <c r="AZ111" s="18">
        <v>0</v>
      </c>
      <c r="BA111" s="18">
        <v>0</v>
      </c>
      <c r="BB111" s="18">
        <v>0</v>
      </c>
      <c r="BC111" s="18">
        <v>0</v>
      </c>
      <c r="BD111" s="18">
        <v>0</v>
      </c>
      <c r="BE111" s="18">
        <v>0</v>
      </c>
      <c r="BF111" s="18">
        <v>0</v>
      </c>
      <c r="BG111" s="18">
        <v>0</v>
      </c>
      <c r="BH111" s="18">
        <v>0</v>
      </c>
      <c r="BI111" s="18">
        <v>0</v>
      </c>
      <c r="BJ111" s="18">
        <v>0</v>
      </c>
      <c r="BK111" s="18">
        <v>0</v>
      </c>
      <c r="BL111" s="18">
        <v>0</v>
      </c>
      <c r="BM111" s="18">
        <v>0</v>
      </c>
      <c r="BN111" s="18">
        <v>0</v>
      </c>
      <c r="BO111" s="18">
        <v>0</v>
      </c>
      <c r="BP111" s="18">
        <v>0</v>
      </c>
      <c r="BQ111" s="18">
        <v>0</v>
      </c>
      <c r="BR111" s="18">
        <v>0</v>
      </c>
      <c r="BS111" s="18">
        <v>0</v>
      </c>
      <c r="BT111" s="18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0</v>
      </c>
      <c r="BZ111" s="18">
        <v>0</v>
      </c>
      <c r="CA111" s="18">
        <v>0</v>
      </c>
      <c r="CB111" s="18">
        <v>0</v>
      </c>
      <c r="CC111" s="30">
        <v>12.12</v>
      </c>
      <c r="CE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0</v>
      </c>
      <c r="CQ111" s="28">
        <v>0</v>
      </c>
      <c r="CR111" s="28">
        <v>10.1</v>
      </c>
    </row>
    <row r="112" spans="1:96" s="38" customFormat="1" ht="11.4">
      <c r="B112" s="35" t="s">
        <v>97</v>
      </c>
      <c r="C112" s="36"/>
      <c r="D112" s="36">
        <v>17.63</v>
      </c>
      <c r="E112" s="36">
        <v>9.52</v>
      </c>
      <c r="F112" s="36">
        <v>20.399999999999999</v>
      </c>
      <c r="G112" s="36">
        <v>1.5</v>
      </c>
      <c r="H112" s="36">
        <v>74.069999999999993</v>
      </c>
      <c r="I112" s="36">
        <v>546.65</v>
      </c>
      <c r="J112" s="37">
        <v>6.46</v>
      </c>
      <c r="K112" s="37">
        <v>0.1</v>
      </c>
      <c r="L112" s="37">
        <v>0</v>
      </c>
      <c r="M112" s="37">
        <v>0</v>
      </c>
      <c r="N112" s="37">
        <v>33.21</v>
      </c>
      <c r="O112" s="37">
        <v>39.4</v>
      </c>
      <c r="P112" s="37">
        <v>1.46</v>
      </c>
      <c r="Q112" s="37">
        <v>0</v>
      </c>
      <c r="R112" s="37">
        <v>0</v>
      </c>
      <c r="S112" s="37">
        <v>0.61</v>
      </c>
      <c r="T112" s="37">
        <v>3.5</v>
      </c>
      <c r="U112" s="37">
        <v>524.02</v>
      </c>
      <c r="V112" s="37">
        <v>235.39</v>
      </c>
      <c r="W112" s="37">
        <v>201.08</v>
      </c>
      <c r="X112" s="37">
        <v>43.92</v>
      </c>
      <c r="Y112" s="37">
        <v>259.14</v>
      </c>
      <c r="Z112" s="37">
        <v>2.1</v>
      </c>
      <c r="AA112" s="37">
        <v>145.44</v>
      </c>
      <c r="AB112" s="37">
        <v>63.86</v>
      </c>
      <c r="AC112" s="37">
        <v>170.09</v>
      </c>
      <c r="AD112" s="37">
        <v>0.52</v>
      </c>
      <c r="AE112" s="37">
        <v>0.16</v>
      </c>
      <c r="AF112" s="37">
        <v>0.31</v>
      </c>
      <c r="AG112" s="37">
        <v>0.63</v>
      </c>
      <c r="AH112" s="37">
        <v>4.53</v>
      </c>
      <c r="AI112" s="37">
        <v>1.4</v>
      </c>
      <c r="AJ112" s="37">
        <v>0</v>
      </c>
      <c r="AK112" s="37">
        <v>877.48</v>
      </c>
      <c r="AL112" s="37">
        <v>725.89</v>
      </c>
      <c r="AM112" s="37">
        <v>1538.86</v>
      </c>
      <c r="AN112" s="37">
        <v>832.74</v>
      </c>
      <c r="AO112" s="37">
        <v>414.94</v>
      </c>
      <c r="AP112" s="37">
        <v>642.84</v>
      </c>
      <c r="AQ112" s="37">
        <v>269.70999999999998</v>
      </c>
      <c r="AR112" s="37">
        <v>826.31</v>
      </c>
      <c r="AS112" s="37">
        <v>799.09</v>
      </c>
      <c r="AT112" s="37">
        <v>656</v>
      </c>
      <c r="AU112" s="37">
        <v>952.33</v>
      </c>
      <c r="AV112" s="37">
        <v>429.81</v>
      </c>
      <c r="AW112" s="37">
        <v>402.98</v>
      </c>
      <c r="AX112" s="37">
        <v>2729.64</v>
      </c>
      <c r="AY112" s="37">
        <v>5.6</v>
      </c>
      <c r="AZ112" s="37">
        <v>928.23</v>
      </c>
      <c r="BA112" s="37">
        <v>844.16</v>
      </c>
      <c r="BB112" s="37">
        <v>665.97</v>
      </c>
      <c r="BC112" s="37">
        <v>276.99</v>
      </c>
      <c r="BD112" s="37">
        <v>0.11</v>
      </c>
      <c r="BE112" s="37">
        <v>0.06</v>
      </c>
      <c r="BF112" s="37">
        <v>7.0000000000000007E-2</v>
      </c>
      <c r="BG112" s="37">
        <v>0.19</v>
      </c>
      <c r="BH112" s="37">
        <v>0.18</v>
      </c>
      <c r="BI112" s="37">
        <v>0.56000000000000005</v>
      </c>
      <c r="BJ112" s="37">
        <v>0.03</v>
      </c>
      <c r="BK112" s="37">
        <v>1.6</v>
      </c>
      <c r="BL112" s="37">
        <v>0.02</v>
      </c>
      <c r="BM112" s="37">
        <v>0.63</v>
      </c>
      <c r="BN112" s="37">
        <v>0.03</v>
      </c>
      <c r="BO112" s="37">
        <v>0</v>
      </c>
      <c r="BP112" s="37">
        <v>0</v>
      </c>
      <c r="BQ112" s="37">
        <v>0.1</v>
      </c>
      <c r="BR112" s="37">
        <v>0.15</v>
      </c>
      <c r="BS112" s="37">
        <v>1.58</v>
      </c>
      <c r="BT112" s="37">
        <v>0</v>
      </c>
      <c r="BU112" s="37">
        <v>0</v>
      </c>
      <c r="BV112" s="37">
        <v>0.88</v>
      </c>
      <c r="BW112" s="37">
        <v>0.02</v>
      </c>
      <c r="BX112" s="37">
        <v>0</v>
      </c>
      <c r="BY112" s="37">
        <v>0</v>
      </c>
      <c r="BZ112" s="37">
        <v>0</v>
      </c>
      <c r="CA112" s="37">
        <v>0</v>
      </c>
      <c r="CB112" s="37">
        <v>398.86</v>
      </c>
      <c r="CC112" s="36">
        <f>SUM($CC$105:$CC$111)</f>
        <v>65.42</v>
      </c>
      <c r="CD112" s="38">
        <f>$I$112/$I$123*100</f>
        <v>38.004560686327672</v>
      </c>
      <c r="CE112" s="38">
        <v>156.08000000000001</v>
      </c>
      <c r="CG112" s="38">
        <v>32.24</v>
      </c>
      <c r="CH112" s="38">
        <v>16.989999999999998</v>
      </c>
      <c r="CI112" s="38">
        <v>24.61</v>
      </c>
      <c r="CJ112" s="38">
        <v>3294.01</v>
      </c>
      <c r="CK112" s="38">
        <v>1718.77</v>
      </c>
      <c r="CL112" s="38">
        <v>2506.39</v>
      </c>
      <c r="CM112" s="38">
        <v>31.74</v>
      </c>
      <c r="CN112" s="38">
        <v>18.8</v>
      </c>
      <c r="CO112" s="38">
        <v>25.27</v>
      </c>
      <c r="CP112" s="38">
        <v>10.6</v>
      </c>
      <c r="CQ112" s="38">
        <v>0.9</v>
      </c>
    </row>
    <row r="113" spans="1:96">
      <c r="B113" s="27" t="s">
        <v>98</v>
      </c>
      <c r="C113" s="16"/>
      <c r="D113" s="16"/>
      <c r="E113" s="16"/>
      <c r="F113" s="16"/>
      <c r="G113" s="16"/>
      <c r="H113" s="16"/>
      <c r="I113" s="16"/>
    </row>
    <row r="114" spans="1:96" s="31" customFormat="1" ht="24">
      <c r="A114" s="31" t="str">
        <f>"8/1"</f>
        <v>8/1</v>
      </c>
      <c r="B114" s="32" t="s">
        <v>145</v>
      </c>
      <c r="C114" s="33" t="str">
        <f>"60"</f>
        <v>60</v>
      </c>
      <c r="D114" s="33">
        <v>0.79</v>
      </c>
      <c r="E114" s="33">
        <v>0</v>
      </c>
      <c r="F114" s="33">
        <v>3.58</v>
      </c>
      <c r="G114" s="33">
        <v>3.58</v>
      </c>
      <c r="H114" s="33">
        <v>3.06</v>
      </c>
      <c r="I114" s="33">
        <v>45.8029656</v>
      </c>
      <c r="J114" s="34">
        <v>0.45</v>
      </c>
      <c r="K114" s="34">
        <v>2.34</v>
      </c>
      <c r="L114" s="34">
        <v>0</v>
      </c>
      <c r="M114" s="34">
        <v>0</v>
      </c>
      <c r="N114" s="34">
        <v>2.1</v>
      </c>
      <c r="O114" s="34">
        <v>0.06</v>
      </c>
      <c r="P114" s="34">
        <v>0.91</v>
      </c>
      <c r="Q114" s="34">
        <v>0</v>
      </c>
      <c r="R114" s="34">
        <v>0</v>
      </c>
      <c r="S114" s="34">
        <v>0.13</v>
      </c>
      <c r="T114" s="34">
        <v>0.64</v>
      </c>
      <c r="U114" s="34">
        <v>119.99</v>
      </c>
      <c r="V114" s="34">
        <v>134.06</v>
      </c>
      <c r="W114" s="34">
        <v>22.61</v>
      </c>
      <c r="X114" s="34">
        <v>8.51</v>
      </c>
      <c r="Y114" s="34">
        <v>19.62</v>
      </c>
      <c r="Z114" s="34">
        <v>0.34</v>
      </c>
      <c r="AA114" s="34">
        <v>0</v>
      </c>
      <c r="AB114" s="34">
        <v>19.05</v>
      </c>
      <c r="AC114" s="34">
        <v>3.12</v>
      </c>
      <c r="AD114" s="34">
        <v>1.64</v>
      </c>
      <c r="AE114" s="34">
        <v>0.02</v>
      </c>
      <c r="AF114" s="34">
        <v>0.02</v>
      </c>
      <c r="AG114" s="34">
        <v>0.28999999999999998</v>
      </c>
      <c r="AH114" s="34">
        <v>0.39</v>
      </c>
      <c r="AI114" s="34">
        <v>17.88</v>
      </c>
      <c r="AJ114" s="34">
        <v>0</v>
      </c>
      <c r="AK114" s="34">
        <v>25.86</v>
      </c>
      <c r="AL114" s="34">
        <v>21.84</v>
      </c>
      <c r="AM114" s="34">
        <v>28.58</v>
      </c>
      <c r="AN114" s="34">
        <v>26.72</v>
      </c>
      <c r="AO114" s="34">
        <v>8.9600000000000009</v>
      </c>
      <c r="AP114" s="34">
        <v>20.07</v>
      </c>
      <c r="AQ114" s="34">
        <v>4.53</v>
      </c>
      <c r="AR114" s="34">
        <v>23.16</v>
      </c>
      <c r="AS114" s="34">
        <v>30.25</v>
      </c>
      <c r="AT114" s="34">
        <v>38.979999999999997</v>
      </c>
      <c r="AU114" s="34">
        <v>71.28</v>
      </c>
      <c r="AV114" s="34">
        <v>11.88</v>
      </c>
      <c r="AW114" s="34">
        <v>22.18</v>
      </c>
      <c r="AX114" s="34">
        <v>125.01</v>
      </c>
      <c r="AY114" s="34">
        <v>0</v>
      </c>
      <c r="AZ114" s="34">
        <v>24.21</v>
      </c>
      <c r="BA114" s="34">
        <v>26.21</v>
      </c>
      <c r="BB114" s="34">
        <v>21.84</v>
      </c>
      <c r="BC114" s="34">
        <v>8.4600000000000009</v>
      </c>
      <c r="BD114" s="34">
        <v>0</v>
      </c>
      <c r="BE114" s="34">
        <v>0</v>
      </c>
      <c r="BF114" s="34">
        <v>0</v>
      </c>
      <c r="BG114" s="34">
        <v>0</v>
      </c>
      <c r="BH114" s="34">
        <v>0</v>
      </c>
      <c r="BI114" s="34">
        <v>0</v>
      </c>
      <c r="BJ114" s="34">
        <v>0</v>
      </c>
      <c r="BK114" s="34">
        <v>0.22</v>
      </c>
      <c r="BL114" s="34">
        <v>0</v>
      </c>
      <c r="BM114" s="34">
        <v>0.14000000000000001</v>
      </c>
      <c r="BN114" s="34">
        <v>0.01</v>
      </c>
      <c r="BO114" s="34">
        <v>0.02</v>
      </c>
      <c r="BP114" s="34">
        <v>0</v>
      </c>
      <c r="BQ114" s="34">
        <v>0</v>
      </c>
      <c r="BR114" s="34">
        <v>0</v>
      </c>
      <c r="BS114" s="34">
        <v>0.84</v>
      </c>
      <c r="BT114" s="34">
        <v>0</v>
      </c>
      <c r="BU114" s="34">
        <v>0</v>
      </c>
      <c r="BV114" s="34">
        <v>2.08</v>
      </c>
      <c r="BW114" s="34">
        <v>0</v>
      </c>
      <c r="BX114" s="34">
        <v>0</v>
      </c>
      <c r="BY114" s="34">
        <v>0</v>
      </c>
      <c r="BZ114" s="34">
        <v>0</v>
      </c>
      <c r="CA114" s="34">
        <v>0</v>
      </c>
      <c r="CB114" s="34">
        <v>51.93</v>
      </c>
      <c r="CC114" s="33">
        <v>11.06</v>
      </c>
      <c r="CE114" s="31">
        <v>3.18</v>
      </c>
      <c r="CG114" s="31">
        <v>15.64</v>
      </c>
      <c r="CH114" s="31">
        <v>7.37</v>
      </c>
      <c r="CI114" s="31">
        <v>11.5</v>
      </c>
      <c r="CJ114" s="31">
        <v>487.6</v>
      </c>
      <c r="CK114" s="31">
        <v>116.75</v>
      </c>
      <c r="CL114" s="31">
        <v>302.18</v>
      </c>
      <c r="CM114" s="31">
        <v>6.06</v>
      </c>
      <c r="CN114" s="31">
        <v>5.75</v>
      </c>
      <c r="CO114" s="31">
        <v>5.91</v>
      </c>
      <c r="CP114" s="31">
        <v>0</v>
      </c>
      <c r="CQ114" s="31">
        <v>0.3</v>
      </c>
      <c r="CR114" s="31">
        <v>6.7</v>
      </c>
    </row>
    <row r="115" spans="1:96" s="31" customFormat="1">
      <c r="A115" s="31" t="str">
        <f>"11/2"</f>
        <v>11/2</v>
      </c>
      <c r="B115" s="32" t="s">
        <v>146</v>
      </c>
      <c r="C115" s="33" t="str">
        <f>"200"</f>
        <v>200</v>
      </c>
      <c r="D115" s="33">
        <v>1.97</v>
      </c>
      <c r="E115" s="33">
        <v>0</v>
      </c>
      <c r="F115" s="33">
        <v>4.34</v>
      </c>
      <c r="G115" s="33">
        <v>4.33</v>
      </c>
      <c r="H115" s="33">
        <v>15.02</v>
      </c>
      <c r="I115" s="33">
        <v>104.93762</v>
      </c>
      <c r="J115" s="34">
        <v>0.93</v>
      </c>
      <c r="K115" s="34">
        <v>2.6</v>
      </c>
      <c r="L115" s="34">
        <v>0</v>
      </c>
      <c r="M115" s="34">
        <v>0</v>
      </c>
      <c r="N115" s="34">
        <v>2.66</v>
      </c>
      <c r="O115" s="34">
        <v>10.63</v>
      </c>
      <c r="P115" s="34">
        <v>1.73</v>
      </c>
      <c r="Q115" s="34">
        <v>0</v>
      </c>
      <c r="R115" s="34">
        <v>0</v>
      </c>
      <c r="S115" s="34">
        <v>0.3</v>
      </c>
      <c r="T115" s="34">
        <v>2.2200000000000002</v>
      </c>
      <c r="U115" s="34">
        <v>451</v>
      </c>
      <c r="V115" s="34">
        <v>364.59</v>
      </c>
      <c r="W115" s="34">
        <v>20.86</v>
      </c>
      <c r="X115" s="34">
        <v>20.75</v>
      </c>
      <c r="Y115" s="34">
        <v>58.53</v>
      </c>
      <c r="Z115" s="34">
        <v>0.78</v>
      </c>
      <c r="AA115" s="34">
        <v>2.4</v>
      </c>
      <c r="AB115" s="34">
        <v>1165.76</v>
      </c>
      <c r="AC115" s="34">
        <v>246.68</v>
      </c>
      <c r="AD115" s="34">
        <v>1.96</v>
      </c>
      <c r="AE115" s="34">
        <v>7.0000000000000007E-2</v>
      </c>
      <c r="AF115" s="34">
        <v>0.05</v>
      </c>
      <c r="AG115" s="34">
        <v>0.82</v>
      </c>
      <c r="AH115" s="34">
        <v>1.47</v>
      </c>
      <c r="AI115" s="34">
        <v>5.77</v>
      </c>
      <c r="AJ115" s="34">
        <v>0</v>
      </c>
      <c r="AK115" s="34">
        <v>74.83</v>
      </c>
      <c r="AL115" s="34">
        <v>70.69</v>
      </c>
      <c r="AM115" s="34">
        <v>117.28</v>
      </c>
      <c r="AN115" s="34">
        <v>115.21</v>
      </c>
      <c r="AO115" s="34">
        <v>31.21</v>
      </c>
      <c r="AP115" s="34">
        <v>68.739999999999995</v>
      </c>
      <c r="AQ115" s="34">
        <v>25.08</v>
      </c>
      <c r="AR115" s="34">
        <v>76.03</v>
      </c>
      <c r="AS115" s="34">
        <v>93.51</v>
      </c>
      <c r="AT115" s="34">
        <v>146.13</v>
      </c>
      <c r="AU115" s="34">
        <v>148.49</v>
      </c>
      <c r="AV115" s="34">
        <v>42.13</v>
      </c>
      <c r="AW115" s="34">
        <v>74.38</v>
      </c>
      <c r="AX115" s="34">
        <v>395.5</v>
      </c>
      <c r="AY115" s="34">
        <v>0</v>
      </c>
      <c r="AZ115" s="34">
        <v>88.7</v>
      </c>
      <c r="BA115" s="34">
        <v>67.53</v>
      </c>
      <c r="BB115" s="34">
        <v>53.51</v>
      </c>
      <c r="BC115" s="34">
        <v>26.21</v>
      </c>
      <c r="BD115" s="34">
        <v>0</v>
      </c>
      <c r="BE115" s="34">
        <v>0</v>
      </c>
      <c r="BF115" s="34">
        <v>0</v>
      </c>
      <c r="BG115" s="34">
        <v>0</v>
      </c>
      <c r="BH115" s="34">
        <v>0</v>
      </c>
      <c r="BI115" s="34">
        <v>0</v>
      </c>
      <c r="BJ115" s="34">
        <v>0</v>
      </c>
      <c r="BK115" s="34">
        <v>0.27</v>
      </c>
      <c r="BL115" s="34">
        <v>0</v>
      </c>
      <c r="BM115" s="34">
        <v>0.15</v>
      </c>
      <c r="BN115" s="34">
        <v>0.01</v>
      </c>
      <c r="BO115" s="34">
        <v>0.02</v>
      </c>
      <c r="BP115" s="34">
        <v>0</v>
      </c>
      <c r="BQ115" s="34">
        <v>0</v>
      </c>
      <c r="BR115" s="34">
        <v>0</v>
      </c>
      <c r="BS115" s="34">
        <v>0.93</v>
      </c>
      <c r="BT115" s="34">
        <v>0</v>
      </c>
      <c r="BU115" s="34">
        <v>0</v>
      </c>
      <c r="BV115" s="34">
        <v>2.4300000000000002</v>
      </c>
      <c r="BW115" s="34">
        <v>0</v>
      </c>
      <c r="BX115" s="34">
        <v>0</v>
      </c>
      <c r="BY115" s="34">
        <v>0</v>
      </c>
      <c r="BZ115" s="34">
        <v>0</v>
      </c>
      <c r="CA115" s="34">
        <v>0</v>
      </c>
      <c r="CB115" s="34">
        <v>232.75</v>
      </c>
      <c r="CC115" s="33">
        <v>22.54</v>
      </c>
      <c r="CE115" s="31">
        <v>196.69</v>
      </c>
      <c r="CG115" s="31">
        <v>40.24</v>
      </c>
      <c r="CH115" s="31">
        <v>23.72</v>
      </c>
      <c r="CI115" s="31">
        <v>31.98</v>
      </c>
      <c r="CJ115" s="31">
        <v>985.06</v>
      </c>
      <c r="CK115" s="31">
        <v>492.22</v>
      </c>
      <c r="CL115" s="31">
        <v>738.64</v>
      </c>
      <c r="CM115" s="31">
        <v>46.55</v>
      </c>
      <c r="CN115" s="31">
        <v>22.86</v>
      </c>
      <c r="CO115" s="31">
        <v>34.700000000000003</v>
      </c>
      <c r="CP115" s="31">
        <v>0</v>
      </c>
      <c r="CQ115" s="31">
        <v>0.8</v>
      </c>
      <c r="CR115" s="31">
        <v>13.66</v>
      </c>
    </row>
    <row r="116" spans="1:96" s="31" customFormat="1">
      <c r="A116" s="31" t="str">
        <f>"32/3"</f>
        <v>32/3</v>
      </c>
      <c r="B116" s="32" t="s">
        <v>147</v>
      </c>
      <c r="C116" s="33" t="str">
        <f>"160"</f>
        <v>160</v>
      </c>
      <c r="D116" s="33">
        <v>2.67</v>
      </c>
      <c r="E116" s="33">
        <v>0</v>
      </c>
      <c r="F116" s="33">
        <v>4.24</v>
      </c>
      <c r="G116" s="33">
        <v>4.24</v>
      </c>
      <c r="H116" s="33">
        <v>18.5</v>
      </c>
      <c r="I116" s="33">
        <v>117.76027086399999</v>
      </c>
      <c r="J116" s="34">
        <v>0.56000000000000005</v>
      </c>
      <c r="K116" s="34">
        <v>2.6</v>
      </c>
      <c r="L116" s="34">
        <v>0</v>
      </c>
      <c r="M116" s="34">
        <v>0</v>
      </c>
      <c r="N116" s="34">
        <v>6.56</v>
      </c>
      <c r="O116" s="34">
        <v>9.02</v>
      </c>
      <c r="P116" s="34">
        <v>2.92</v>
      </c>
      <c r="Q116" s="34">
        <v>0</v>
      </c>
      <c r="R116" s="34">
        <v>0</v>
      </c>
      <c r="S116" s="34">
        <v>0.38</v>
      </c>
      <c r="T116" s="34">
        <v>2.25</v>
      </c>
      <c r="U116" s="34">
        <v>324.37</v>
      </c>
      <c r="V116" s="34">
        <v>514.88</v>
      </c>
      <c r="W116" s="34">
        <v>40.630000000000003</v>
      </c>
      <c r="X116" s="34">
        <v>36.65</v>
      </c>
      <c r="Y116" s="34">
        <v>72.77</v>
      </c>
      <c r="Z116" s="34">
        <v>1.1399999999999999</v>
      </c>
      <c r="AA116" s="34">
        <v>0</v>
      </c>
      <c r="AB116" s="34">
        <v>5346</v>
      </c>
      <c r="AC116" s="34">
        <v>1010.52</v>
      </c>
      <c r="AD116" s="34">
        <v>2.11</v>
      </c>
      <c r="AE116" s="34">
        <v>0.1</v>
      </c>
      <c r="AF116" s="34">
        <v>0.08</v>
      </c>
      <c r="AG116" s="34">
        <v>1.22</v>
      </c>
      <c r="AH116" s="34">
        <v>1.92</v>
      </c>
      <c r="AI116" s="34">
        <v>11.32</v>
      </c>
      <c r="AJ116" s="34">
        <v>0</v>
      </c>
      <c r="AK116" s="34">
        <v>62.94</v>
      </c>
      <c r="AL116" s="34">
        <v>63.2</v>
      </c>
      <c r="AM116" s="34">
        <v>85.78</v>
      </c>
      <c r="AN116" s="34">
        <v>74.17</v>
      </c>
      <c r="AO116" s="34">
        <v>19.95</v>
      </c>
      <c r="AP116" s="34">
        <v>57.41</v>
      </c>
      <c r="AQ116" s="34">
        <v>19.57</v>
      </c>
      <c r="AR116" s="34">
        <v>65.23</v>
      </c>
      <c r="AS116" s="34">
        <v>83.04</v>
      </c>
      <c r="AT116" s="34">
        <v>137.6</v>
      </c>
      <c r="AU116" s="34">
        <v>163.86</v>
      </c>
      <c r="AV116" s="34">
        <v>27.44</v>
      </c>
      <c r="AW116" s="34">
        <v>57.97</v>
      </c>
      <c r="AX116" s="34">
        <v>384.96</v>
      </c>
      <c r="AY116" s="34">
        <v>0</v>
      </c>
      <c r="AZ116" s="34">
        <v>70.91</v>
      </c>
      <c r="BA116" s="34">
        <v>60.02</v>
      </c>
      <c r="BB116" s="34">
        <v>45.59</v>
      </c>
      <c r="BC116" s="34">
        <v>23.41</v>
      </c>
      <c r="BD116" s="34">
        <v>0</v>
      </c>
      <c r="BE116" s="34">
        <v>0</v>
      </c>
      <c r="BF116" s="34">
        <v>0</v>
      </c>
      <c r="BG116" s="34">
        <v>0</v>
      </c>
      <c r="BH116" s="34">
        <v>0</v>
      </c>
      <c r="BI116" s="34">
        <v>0</v>
      </c>
      <c r="BJ116" s="34">
        <v>0</v>
      </c>
      <c r="BK116" s="34">
        <v>0.28000000000000003</v>
      </c>
      <c r="BL116" s="34">
        <v>0</v>
      </c>
      <c r="BM116" s="34">
        <v>0.17</v>
      </c>
      <c r="BN116" s="34">
        <v>0.01</v>
      </c>
      <c r="BO116" s="34">
        <v>0.03</v>
      </c>
      <c r="BP116" s="34">
        <v>0</v>
      </c>
      <c r="BQ116" s="34">
        <v>0</v>
      </c>
      <c r="BR116" s="34">
        <v>0</v>
      </c>
      <c r="BS116" s="34">
        <v>1.01</v>
      </c>
      <c r="BT116" s="34">
        <v>0</v>
      </c>
      <c r="BU116" s="34">
        <v>0</v>
      </c>
      <c r="BV116" s="34">
        <v>2.36</v>
      </c>
      <c r="BW116" s="34">
        <v>0</v>
      </c>
      <c r="BX116" s="34">
        <v>0</v>
      </c>
      <c r="BY116" s="34">
        <v>0</v>
      </c>
      <c r="BZ116" s="34">
        <v>0</v>
      </c>
      <c r="CA116" s="34">
        <v>0</v>
      </c>
      <c r="CB116" s="34">
        <v>174.88</v>
      </c>
      <c r="CC116" s="33">
        <v>22.99</v>
      </c>
      <c r="CE116" s="31">
        <v>891</v>
      </c>
      <c r="CG116" s="31">
        <v>38.69</v>
      </c>
      <c r="CH116" s="31">
        <v>21.78</v>
      </c>
      <c r="CI116" s="31">
        <v>30.23</v>
      </c>
      <c r="CJ116" s="31">
        <v>1091.8699999999999</v>
      </c>
      <c r="CK116" s="31">
        <v>415.22</v>
      </c>
      <c r="CL116" s="31">
        <v>753.55</v>
      </c>
      <c r="CM116" s="31">
        <v>26.77</v>
      </c>
      <c r="CN116" s="31">
        <v>13.77</v>
      </c>
      <c r="CO116" s="31">
        <v>20.29</v>
      </c>
      <c r="CP116" s="31">
        <v>0</v>
      </c>
      <c r="CQ116" s="31">
        <v>0.8</v>
      </c>
      <c r="CR116" s="31">
        <v>13.93</v>
      </c>
    </row>
    <row r="117" spans="1:96" s="31" customFormat="1">
      <c r="A117" s="31" t="str">
        <f>"16/10"</f>
        <v>16/10</v>
      </c>
      <c r="B117" s="32" t="s">
        <v>148</v>
      </c>
      <c r="C117" s="33" t="str">
        <f>"90"</f>
        <v>90</v>
      </c>
      <c r="D117" s="33">
        <v>11.25</v>
      </c>
      <c r="E117" s="33">
        <v>10.45</v>
      </c>
      <c r="F117" s="33">
        <v>13.03</v>
      </c>
      <c r="G117" s="33">
        <v>1.7</v>
      </c>
      <c r="H117" s="33">
        <v>5.58</v>
      </c>
      <c r="I117" s="33">
        <v>184.88234</v>
      </c>
      <c r="J117" s="34">
        <v>4.09</v>
      </c>
      <c r="K117" s="34">
        <v>1.3</v>
      </c>
      <c r="L117" s="34">
        <v>0</v>
      </c>
      <c r="M117" s="34">
        <v>0</v>
      </c>
      <c r="N117" s="34">
        <v>0.82</v>
      </c>
      <c r="O117" s="34">
        <v>4.57</v>
      </c>
      <c r="P117" s="34">
        <v>0.2</v>
      </c>
      <c r="Q117" s="34">
        <v>0</v>
      </c>
      <c r="R117" s="34">
        <v>0</v>
      </c>
      <c r="S117" s="34">
        <v>0.11</v>
      </c>
      <c r="T117" s="34">
        <v>1.45</v>
      </c>
      <c r="U117" s="34">
        <v>61.17</v>
      </c>
      <c r="V117" s="34">
        <v>47.67</v>
      </c>
      <c r="W117" s="34">
        <v>28.36</v>
      </c>
      <c r="X117" s="34">
        <v>4.28</v>
      </c>
      <c r="Y117" s="34">
        <v>55.97</v>
      </c>
      <c r="Z117" s="34">
        <v>0.74</v>
      </c>
      <c r="AA117" s="34">
        <v>39.229999999999997</v>
      </c>
      <c r="AB117" s="34">
        <v>16.899999999999999</v>
      </c>
      <c r="AC117" s="34">
        <v>74.23</v>
      </c>
      <c r="AD117" s="34">
        <v>1.27</v>
      </c>
      <c r="AE117" s="34">
        <v>0.02</v>
      </c>
      <c r="AF117" s="34">
        <v>7.0000000000000007E-2</v>
      </c>
      <c r="AG117" s="34">
        <v>2.7</v>
      </c>
      <c r="AH117" s="34">
        <v>8.2100000000000009</v>
      </c>
      <c r="AI117" s="34">
        <v>0.03</v>
      </c>
      <c r="AJ117" s="34">
        <v>0</v>
      </c>
      <c r="AK117" s="34">
        <v>672.99</v>
      </c>
      <c r="AL117" s="34">
        <v>682.57</v>
      </c>
      <c r="AM117" s="34">
        <v>1029.81</v>
      </c>
      <c r="AN117" s="34">
        <v>1146.4000000000001</v>
      </c>
      <c r="AO117" s="34">
        <v>317.77</v>
      </c>
      <c r="AP117" s="34">
        <v>579.41</v>
      </c>
      <c r="AQ117" s="34">
        <v>46.9</v>
      </c>
      <c r="AR117" s="34">
        <v>605.1</v>
      </c>
      <c r="AS117" s="34">
        <v>113.78</v>
      </c>
      <c r="AT117" s="34">
        <v>133.33000000000001</v>
      </c>
      <c r="AU117" s="34">
        <v>193.24</v>
      </c>
      <c r="AV117" s="34">
        <v>339.19</v>
      </c>
      <c r="AW117" s="34">
        <v>77.55</v>
      </c>
      <c r="AX117" s="34">
        <v>502.64</v>
      </c>
      <c r="AY117" s="34">
        <v>0.76</v>
      </c>
      <c r="AZ117" s="34">
        <v>166.32</v>
      </c>
      <c r="BA117" s="34">
        <v>159.11000000000001</v>
      </c>
      <c r="BB117" s="34">
        <v>427.35</v>
      </c>
      <c r="BC117" s="34">
        <v>163.74</v>
      </c>
      <c r="BD117" s="34">
        <v>0</v>
      </c>
      <c r="BE117" s="34">
        <v>0</v>
      </c>
      <c r="BF117" s="34">
        <v>0.01</v>
      </c>
      <c r="BG117" s="34">
        <v>0.03</v>
      </c>
      <c r="BH117" s="34">
        <v>0.03</v>
      </c>
      <c r="BI117" s="34">
        <v>7.0000000000000007E-2</v>
      </c>
      <c r="BJ117" s="34">
        <v>0.01</v>
      </c>
      <c r="BK117" s="34">
        <v>0.28000000000000003</v>
      </c>
      <c r="BL117" s="34">
        <v>0.01</v>
      </c>
      <c r="BM117" s="34">
        <v>0.16</v>
      </c>
      <c r="BN117" s="34">
        <v>0.01</v>
      </c>
      <c r="BO117" s="34">
        <v>0.01</v>
      </c>
      <c r="BP117" s="34">
        <v>0</v>
      </c>
      <c r="BQ117" s="34">
        <v>0.01</v>
      </c>
      <c r="BR117" s="34">
        <v>0.01</v>
      </c>
      <c r="BS117" s="34">
        <v>0.57999999999999996</v>
      </c>
      <c r="BT117" s="34">
        <v>0</v>
      </c>
      <c r="BU117" s="34">
        <v>0</v>
      </c>
      <c r="BV117" s="34">
        <v>1.01</v>
      </c>
      <c r="BW117" s="34">
        <v>0</v>
      </c>
      <c r="BX117" s="34">
        <v>0</v>
      </c>
      <c r="BY117" s="34">
        <v>0</v>
      </c>
      <c r="BZ117" s="34">
        <v>0</v>
      </c>
      <c r="CA117" s="34">
        <v>0</v>
      </c>
      <c r="CB117" s="34">
        <v>69.44</v>
      </c>
      <c r="CC117" s="33">
        <v>48.81</v>
      </c>
      <c r="CE117" s="31">
        <v>42.04</v>
      </c>
      <c r="CG117" s="31">
        <v>15.22</v>
      </c>
      <c r="CH117" s="31">
        <v>8.34</v>
      </c>
      <c r="CI117" s="31">
        <v>11.78</v>
      </c>
      <c r="CJ117" s="31">
        <v>424.33</v>
      </c>
      <c r="CK117" s="31">
        <v>207.84</v>
      </c>
      <c r="CL117" s="31">
        <v>316.08999999999997</v>
      </c>
      <c r="CM117" s="31">
        <v>3.45</v>
      </c>
      <c r="CN117" s="31">
        <v>2.6</v>
      </c>
      <c r="CO117" s="31">
        <v>3.03</v>
      </c>
      <c r="CP117" s="31">
        <v>0</v>
      </c>
      <c r="CQ117" s="31">
        <v>0.5</v>
      </c>
      <c r="CR117" s="31">
        <v>29.74</v>
      </c>
    </row>
    <row r="118" spans="1:96" s="31" customFormat="1">
      <c r="A118" s="31" t="str">
        <f>"2"</f>
        <v>2</v>
      </c>
      <c r="B118" s="32" t="s">
        <v>95</v>
      </c>
      <c r="C118" s="33" t="str">
        <f>"42,2"</f>
        <v>42,2</v>
      </c>
      <c r="D118" s="33">
        <v>2.79</v>
      </c>
      <c r="E118" s="33">
        <v>0</v>
      </c>
      <c r="F118" s="33">
        <v>0.28000000000000003</v>
      </c>
      <c r="G118" s="33">
        <v>0.28000000000000003</v>
      </c>
      <c r="H118" s="33">
        <v>19.79</v>
      </c>
      <c r="I118" s="33">
        <v>94.486221999999998</v>
      </c>
      <c r="J118" s="34">
        <v>0</v>
      </c>
      <c r="K118" s="34">
        <v>0</v>
      </c>
      <c r="L118" s="34">
        <v>0</v>
      </c>
      <c r="M118" s="34">
        <v>0</v>
      </c>
      <c r="N118" s="34">
        <v>0.46</v>
      </c>
      <c r="O118" s="34">
        <v>19.239999999999998</v>
      </c>
      <c r="P118" s="34">
        <v>0.08</v>
      </c>
      <c r="Q118" s="34">
        <v>0</v>
      </c>
      <c r="R118" s="34">
        <v>0</v>
      </c>
      <c r="S118" s="34">
        <v>0</v>
      </c>
      <c r="T118" s="34">
        <v>0.76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4">
        <v>0</v>
      </c>
      <c r="AA118" s="34">
        <v>0</v>
      </c>
      <c r="AB118" s="34">
        <v>0</v>
      </c>
      <c r="AC118" s="34">
        <v>0</v>
      </c>
      <c r="AD118" s="34">
        <v>0</v>
      </c>
      <c r="AE118" s="34">
        <v>0</v>
      </c>
      <c r="AF118" s="34">
        <v>0</v>
      </c>
      <c r="AG118" s="34">
        <v>0</v>
      </c>
      <c r="AH118" s="34">
        <v>0</v>
      </c>
      <c r="AI118" s="34">
        <v>0</v>
      </c>
      <c r="AJ118" s="34">
        <v>0</v>
      </c>
      <c r="AK118" s="34">
        <v>134.74</v>
      </c>
      <c r="AL118" s="34">
        <v>140.25</v>
      </c>
      <c r="AM118" s="34">
        <v>214.78</v>
      </c>
      <c r="AN118" s="34">
        <v>71.23</v>
      </c>
      <c r="AO118" s="34">
        <v>42.22</v>
      </c>
      <c r="AP118" s="34">
        <v>84.44</v>
      </c>
      <c r="AQ118" s="34">
        <v>31.94</v>
      </c>
      <c r="AR118" s="34">
        <v>152.72999999999999</v>
      </c>
      <c r="AS118" s="34">
        <v>94.72</v>
      </c>
      <c r="AT118" s="34">
        <v>132.16999999999999</v>
      </c>
      <c r="AU118" s="34">
        <v>109.04</v>
      </c>
      <c r="AV118" s="34">
        <v>57.27</v>
      </c>
      <c r="AW118" s="34">
        <v>101.33</v>
      </c>
      <c r="AX118" s="34">
        <v>847.36</v>
      </c>
      <c r="AY118" s="34">
        <v>0</v>
      </c>
      <c r="AZ118" s="34">
        <v>276.08999999999997</v>
      </c>
      <c r="BA118" s="34">
        <v>120.05</v>
      </c>
      <c r="BB118" s="34">
        <v>79.67</v>
      </c>
      <c r="BC118" s="34">
        <v>63.15</v>
      </c>
      <c r="BD118" s="34">
        <v>0</v>
      </c>
      <c r="BE118" s="34">
        <v>0</v>
      </c>
      <c r="BF118" s="34">
        <v>0</v>
      </c>
      <c r="BG118" s="34">
        <v>0</v>
      </c>
      <c r="BH118" s="34">
        <v>0</v>
      </c>
      <c r="BI118" s="34">
        <v>0</v>
      </c>
      <c r="BJ118" s="34">
        <v>0</v>
      </c>
      <c r="BK118" s="34">
        <v>0.03</v>
      </c>
      <c r="BL118" s="34">
        <v>0</v>
      </c>
      <c r="BM118" s="34">
        <v>0</v>
      </c>
      <c r="BN118" s="34">
        <v>0</v>
      </c>
      <c r="BO118" s="34">
        <v>0</v>
      </c>
      <c r="BP118" s="34">
        <v>0</v>
      </c>
      <c r="BQ118" s="34">
        <v>0</v>
      </c>
      <c r="BR118" s="34">
        <v>0</v>
      </c>
      <c r="BS118" s="34">
        <v>0.03</v>
      </c>
      <c r="BT118" s="34">
        <v>0</v>
      </c>
      <c r="BU118" s="34">
        <v>0</v>
      </c>
      <c r="BV118" s="34">
        <v>0.12</v>
      </c>
      <c r="BW118" s="34">
        <v>0.01</v>
      </c>
      <c r="BX118" s="34">
        <v>0</v>
      </c>
      <c r="BY118" s="34">
        <v>0</v>
      </c>
      <c r="BZ118" s="34">
        <v>0</v>
      </c>
      <c r="CA118" s="34">
        <v>0</v>
      </c>
      <c r="CB118" s="34">
        <v>16.5</v>
      </c>
      <c r="CC118" s="33">
        <v>3.04</v>
      </c>
      <c r="CE118" s="31">
        <v>0</v>
      </c>
      <c r="CG118" s="31">
        <v>0</v>
      </c>
      <c r="CH118" s="31">
        <v>0</v>
      </c>
      <c r="CI118" s="31">
        <v>0</v>
      </c>
      <c r="CJ118" s="31">
        <v>802.15</v>
      </c>
      <c r="CK118" s="31">
        <v>309.04000000000002</v>
      </c>
      <c r="CL118" s="31">
        <v>555.6</v>
      </c>
      <c r="CM118" s="31">
        <v>6.42</v>
      </c>
      <c r="CN118" s="31">
        <v>6.42</v>
      </c>
      <c r="CO118" s="31">
        <v>6.42</v>
      </c>
      <c r="CP118" s="31">
        <v>0</v>
      </c>
      <c r="CQ118" s="31">
        <v>0</v>
      </c>
      <c r="CR118" s="31">
        <v>2.5299999999999998</v>
      </c>
    </row>
    <row r="119" spans="1:96" s="31" customFormat="1">
      <c r="A119" s="31" t="str">
        <f>"3"</f>
        <v>3</v>
      </c>
      <c r="B119" s="32" t="s">
        <v>104</v>
      </c>
      <c r="C119" s="33" t="str">
        <f>"20"</f>
        <v>20</v>
      </c>
      <c r="D119" s="33">
        <v>1.32</v>
      </c>
      <c r="E119" s="33">
        <v>0</v>
      </c>
      <c r="F119" s="33">
        <v>0.24</v>
      </c>
      <c r="G119" s="33">
        <v>0.24</v>
      </c>
      <c r="H119" s="33">
        <v>8.34</v>
      </c>
      <c r="I119" s="33">
        <v>38.676000000000002</v>
      </c>
      <c r="J119" s="34">
        <v>0.04</v>
      </c>
      <c r="K119" s="34">
        <v>0</v>
      </c>
      <c r="L119" s="34">
        <v>0</v>
      </c>
      <c r="M119" s="34">
        <v>0</v>
      </c>
      <c r="N119" s="34">
        <v>0.24</v>
      </c>
      <c r="O119" s="34">
        <v>6.44</v>
      </c>
      <c r="P119" s="34">
        <v>1.66</v>
      </c>
      <c r="Q119" s="34">
        <v>0</v>
      </c>
      <c r="R119" s="34">
        <v>0</v>
      </c>
      <c r="S119" s="34">
        <v>0.2</v>
      </c>
      <c r="T119" s="34">
        <v>0.5</v>
      </c>
      <c r="U119" s="34">
        <v>122</v>
      </c>
      <c r="V119" s="34">
        <v>49</v>
      </c>
      <c r="W119" s="34">
        <v>7</v>
      </c>
      <c r="X119" s="34">
        <v>9.4</v>
      </c>
      <c r="Y119" s="34">
        <v>31.6</v>
      </c>
      <c r="Z119" s="34">
        <v>0.78</v>
      </c>
      <c r="AA119" s="34">
        <v>0</v>
      </c>
      <c r="AB119" s="34">
        <v>1</v>
      </c>
      <c r="AC119" s="34">
        <v>0.2</v>
      </c>
      <c r="AD119" s="34">
        <v>0.28000000000000003</v>
      </c>
      <c r="AE119" s="34">
        <v>0.04</v>
      </c>
      <c r="AF119" s="34">
        <v>0.02</v>
      </c>
      <c r="AG119" s="34">
        <v>0.14000000000000001</v>
      </c>
      <c r="AH119" s="34">
        <v>0.4</v>
      </c>
      <c r="AI119" s="34">
        <v>0</v>
      </c>
      <c r="AJ119" s="34">
        <v>0</v>
      </c>
      <c r="AK119" s="34">
        <v>0</v>
      </c>
      <c r="AL119" s="34">
        <v>0</v>
      </c>
      <c r="AM119" s="34">
        <v>85.4</v>
      </c>
      <c r="AN119" s="34">
        <v>44.6</v>
      </c>
      <c r="AO119" s="34">
        <v>18.600000000000001</v>
      </c>
      <c r="AP119" s="34">
        <v>39.6</v>
      </c>
      <c r="AQ119" s="34">
        <v>16</v>
      </c>
      <c r="AR119" s="34">
        <v>74.2</v>
      </c>
      <c r="AS119" s="34">
        <v>59.4</v>
      </c>
      <c r="AT119" s="34">
        <v>58.2</v>
      </c>
      <c r="AU119" s="34">
        <v>92.8</v>
      </c>
      <c r="AV119" s="34">
        <v>24.8</v>
      </c>
      <c r="AW119" s="34">
        <v>62</v>
      </c>
      <c r="AX119" s="34">
        <v>305.8</v>
      </c>
      <c r="AY119" s="34">
        <v>0</v>
      </c>
      <c r="AZ119" s="34">
        <v>105.2</v>
      </c>
      <c r="BA119" s="34">
        <v>58.2</v>
      </c>
      <c r="BB119" s="34">
        <v>36</v>
      </c>
      <c r="BC119" s="34">
        <v>26</v>
      </c>
      <c r="BD119" s="34">
        <v>0</v>
      </c>
      <c r="BE119" s="34">
        <v>0</v>
      </c>
      <c r="BF119" s="34">
        <v>0</v>
      </c>
      <c r="BG119" s="34">
        <v>0</v>
      </c>
      <c r="BH119" s="34">
        <v>0</v>
      </c>
      <c r="BI119" s="34">
        <v>0</v>
      </c>
      <c r="BJ119" s="34">
        <v>0</v>
      </c>
      <c r="BK119" s="34">
        <v>0.03</v>
      </c>
      <c r="BL119" s="34">
        <v>0</v>
      </c>
      <c r="BM119" s="34">
        <v>0</v>
      </c>
      <c r="BN119" s="34">
        <v>0</v>
      </c>
      <c r="BO119" s="34">
        <v>0</v>
      </c>
      <c r="BP119" s="34">
        <v>0</v>
      </c>
      <c r="BQ119" s="34">
        <v>0</v>
      </c>
      <c r="BR119" s="34">
        <v>0</v>
      </c>
      <c r="BS119" s="34">
        <v>0.02</v>
      </c>
      <c r="BT119" s="34">
        <v>0</v>
      </c>
      <c r="BU119" s="34">
        <v>0</v>
      </c>
      <c r="BV119" s="34">
        <v>0.1</v>
      </c>
      <c r="BW119" s="34">
        <v>0.02</v>
      </c>
      <c r="BX119" s="34">
        <v>0</v>
      </c>
      <c r="BY119" s="34">
        <v>0</v>
      </c>
      <c r="BZ119" s="34">
        <v>0</v>
      </c>
      <c r="CA119" s="34">
        <v>0</v>
      </c>
      <c r="CB119" s="34">
        <v>9.4</v>
      </c>
      <c r="CC119" s="33">
        <v>1.48</v>
      </c>
      <c r="CE119" s="31">
        <v>0.17</v>
      </c>
      <c r="CG119" s="31">
        <v>0</v>
      </c>
      <c r="CH119" s="31">
        <v>0</v>
      </c>
      <c r="CI119" s="31">
        <v>0</v>
      </c>
      <c r="CJ119" s="31">
        <v>0</v>
      </c>
      <c r="CK119" s="31">
        <v>0</v>
      </c>
      <c r="CL119" s="31">
        <v>0</v>
      </c>
      <c r="CM119" s="31">
        <v>0</v>
      </c>
      <c r="CN119" s="31">
        <v>0</v>
      </c>
      <c r="CO119" s="31">
        <v>0</v>
      </c>
      <c r="CP119" s="31">
        <v>0</v>
      </c>
      <c r="CQ119" s="31">
        <v>0</v>
      </c>
      <c r="CR119" s="31">
        <v>1.23</v>
      </c>
    </row>
    <row r="120" spans="1:96" s="31" customFormat="1" ht="24">
      <c r="A120" s="31" t="str">
        <f>"18/1"</f>
        <v>18/1</v>
      </c>
      <c r="B120" s="32" t="s">
        <v>149</v>
      </c>
      <c r="C120" s="33" t="str">
        <f>"200"</f>
        <v>200</v>
      </c>
      <c r="D120" s="33">
        <v>0.15</v>
      </c>
      <c r="E120" s="33">
        <v>0</v>
      </c>
      <c r="F120" s="33">
        <v>7.0000000000000007E-2</v>
      </c>
      <c r="G120" s="33">
        <v>0.08</v>
      </c>
      <c r="H120" s="33">
        <v>8.1199999999999992</v>
      </c>
      <c r="I120" s="33">
        <v>32.166047999999996</v>
      </c>
      <c r="J120" s="34">
        <v>0</v>
      </c>
      <c r="K120" s="34">
        <v>0</v>
      </c>
      <c r="L120" s="34">
        <v>0</v>
      </c>
      <c r="M120" s="34">
        <v>0</v>
      </c>
      <c r="N120" s="34">
        <v>7.7</v>
      </c>
      <c r="O120" s="34">
        <v>0.02</v>
      </c>
      <c r="P120" s="34">
        <v>0.4</v>
      </c>
      <c r="Q120" s="34">
        <v>0</v>
      </c>
      <c r="R120" s="34">
        <v>0</v>
      </c>
      <c r="S120" s="34">
        <v>0.26</v>
      </c>
      <c r="T120" s="34">
        <v>0.09</v>
      </c>
      <c r="U120" s="34">
        <v>3.67</v>
      </c>
      <c r="V120" s="34">
        <v>28.52</v>
      </c>
      <c r="W120" s="34">
        <v>7.22</v>
      </c>
      <c r="X120" s="34">
        <v>3.13</v>
      </c>
      <c r="Y120" s="34">
        <v>4</v>
      </c>
      <c r="Z120" s="34">
        <v>0.23</v>
      </c>
      <c r="AA120" s="34">
        <v>0</v>
      </c>
      <c r="AB120" s="34">
        <v>4.8</v>
      </c>
      <c r="AC120" s="34">
        <v>1</v>
      </c>
      <c r="AD120" s="34">
        <v>0.1</v>
      </c>
      <c r="AE120" s="34">
        <v>0</v>
      </c>
      <c r="AF120" s="34">
        <v>0.01</v>
      </c>
      <c r="AG120" s="34">
        <v>0.05</v>
      </c>
      <c r="AH120" s="34">
        <v>0.08</v>
      </c>
      <c r="AI120" s="34">
        <v>4.8</v>
      </c>
      <c r="AJ120" s="34">
        <v>0</v>
      </c>
      <c r="AK120" s="34">
        <v>4.32</v>
      </c>
      <c r="AL120" s="34">
        <v>3.38</v>
      </c>
      <c r="AM120" s="34">
        <v>7.9</v>
      </c>
      <c r="AN120" s="34">
        <v>6.2</v>
      </c>
      <c r="AO120" s="34">
        <v>0.19</v>
      </c>
      <c r="AP120" s="34">
        <v>4.7</v>
      </c>
      <c r="AQ120" s="34">
        <v>1.69</v>
      </c>
      <c r="AR120" s="34">
        <v>4.32</v>
      </c>
      <c r="AS120" s="34">
        <v>7.9</v>
      </c>
      <c r="AT120" s="34">
        <v>6.58</v>
      </c>
      <c r="AU120" s="34">
        <v>34.22</v>
      </c>
      <c r="AV120" s="34">
        <v>3.01</v>
      </c>
      <c r="AW120" s="34">
        <v>6.2</v>
      </c>
      <c r="AX120" s="34">
        <v>22.56</v>
      </c>
      <c r="AY120" s="34">
        <v>0</v>
      </c>
      <c r="AZ120" s="34">
        <v>4.8899999999999997</v>
      </c>
      <c r="BA120" s="34">
        <v>5.83</v>
      </c>
      <c r="BB120" s="34">
        <v>5.08</v>
      </c>
      <c r="BC120" s="34">
        <v>1.32</v>
      </c>
      <c r="BD120" s="34">
        <v>0</v>
      </c>
      <c r="BE120" s="34">
        <v>0</v>
      </c>
      <c r="BF120" s="34">
        <v>0</v>
      </c>
      <c r="BG120" s="34">
        <v>0</v>
      </c>
      <c r="BH120" s="34">
        <v>0</v>
      </c>
      <c r="BI120" s="34">
        <v>0</v>
      </c>
      <c r="BJ120" s="34">
        <v>0</v>
      </c>
      <c r="BK120" s="34">
        <v>0</v>
      </c>
      <c r="BL120" s="34">
        <v>0</v>
      </c>
      <c r="BM120" s="34">
        <v>0</v>
      </c>
      <c r="BN120" s="34">
        <v>0</v>
      </c>
      <c r="BO120" s="34">
        <v>0</v>
      </c>
      <c r="BP120" s="34">
        <v>0</v>
      </c>
      <c r="BQ120" s="34">
        <v>0</v>
      </c>
      <c r="BR120" s="34">
        <v>0</v>
      </c>
      <c r="BS120" s="34">
        <v>0</v>
      </c>
      <c r="BT120" s="34">
        <v>0</v>
      </c>
      <c r="BU120" s="34">
        <v>0</v>
      </c>
      <c r="BV120" s="34">
        <v>0</v>
      </c>
      <c r="BW120" s="34">
        <v>0</v>
      </c>
      <c r="BX120" s="34">
        <v>0</v>
      </c>
      <c r="BY120" s="34">
        <v>0</v>
      </c>
      <c r="BZ120" s="34">
        <v>0</v>
      </c>
      <c r="CA120" s="34">
        <v>0</v>
      </c>
      <c r="CB120" s="34">
        <v>231.49</v>
      </c>
      <c r="CC120" s="33">
        <v>8.73</v>
      </c>
      <c r="CE120" s="31">
        <v>0.8</v>
      </c>
      <c r="CG120" s="31">
        <v>1.6</v>
      </c>
      <c r="CH120" s="31">
        <v>0.4</v>
      </c>
      <c r="CI120" s="31">
        <v>1</v>
      </c>
      <c r="CJ120" s="31">
        <v>40</v>
      </c>
      <c r="CK120" s="31">
        <v>18.2</v>
      </c>
      <c r="CL120" s="31">
        <v>29.1</v>
      </c>
      <c r="CM120" s="31">
        <v>0</v>
      </c>
      <c r="CN120" s="31">
        <v>0</v>
      </c>
      <c r="CO120" s="31">
        <v>0</v>
      </c>
      <c r="CP120" s="31">
        <v>7</v>
      </c>
      <c r="CQ120" s="31">
        <v>0</v>
      </c>
      <c r="CR120" s="31">
        <v>5.29</v>
      </c>
    </row>
    <row r="121" spans="1:96" s="28" customFormat="1">
      <c r="A121" s="28" t="str">
        <f>"13"</f>
        <v>13</v>
      </c>
      <c r="B121" s="29" t="s">
        <v>106</v>
      </c>
      <c r="C121" s="30" t="str">
        <f>"150"</f>
        <v>150</v>
      </c>
      <c r="D121" s="30">
        <v>0.6</v>
      </c>
      <c r="E121" s="30">
        <v>0</v>
      </c>
      <c r="F121" s="30">
        <v>0.6</v>
      </c>
      <c r="G121" s="30">
        <v>0.6</v>
      </c>
      <c r="H121" s="30">
        <v>17.399999999999999</v>
      </c>
      <c r="I121" s="30">
        <v>73.02</v>
      </c>
      <c r="J121" s="18">
        <v>0.15</v>
      </c>
      <c r="K121" s="18">
        <v>0</v>
      </c>
      <c r="L121" s="18">
        <v>0</v>
      </c>
      <c r="M121" s="18">
        <v>0</v>
      </c>
      <c r="N121" s="18">
        <v>13.5</v>
      </c>
      <c r="O121" s="18">
        <v>1.2</v>
      </c>
      <c r="P121" s="18">
        <v>2.7</v>
      </c>
      <c r="Q121" s="18">
        <v>0</v>
      </c>
      <c r="R121" s="18">
        <v>0</v>
      </c>
      <c r="S121" s="18">
        <v>1.2</v>
      </c>
      <c r="T121" s="18">
        <v>0.75</v>
      </c>
      <c r="U121" s="18">
        <v>39</v>
      </c>
      <c r="V121" s="18">
        <v>417</v>
      </c>
      <c r="W121" s="18">
        <v>24</v>
      </c>
      <c r="X121" s="18">
        <v>13.5</v>
      </c>
      <c r="Y121" s="18">
        <v>16.5</v>
      </c>
      <c r="Z121" s="18">
        <v>3.3</v>
      </c>
      <c r="AA121" s="18">
        <v>0</v>
      </c>
      <c r="AB121" s="18">
        <v>45</v>
      </c>
      <c r="AC121" s="18">
        <v>7.5</v>
      </c>
      <c r="AD121" s="18">
        <v>0.3</v>
      </c>
      <c r="AE121" s="18">
        <v>0.05</v>
      </c>
      <c r="AF121" s="18">
        <v>0.03</v>
      </c>
      <c r="AG121" s="18">
        <v>0.45</v>
      </c>
      <c r="AH121" s="18">
        <v>0.6</v>
      </c>
      <c r="AI121" s="18">
        <v>15</v>
      </c>
      <c r="AJ121" s="18">
        <v>0</v>
      </c>
      <c r="AK121" s="18">
        <v>18</v>
      </c>
      <c r="AL121" s="18">
        <v>19.5</v>
      </c>
      <c r="AM121" s="18">
        <v>28.5</v>
      </c>
      <c r="AN121" s="18">
        <v>27</v>
      </c>
      <c r="AO121" s="18">
        <v>4.5</v>
      </c>
      <c r="AP121" s="18">
        <v>16.5</v>
      </c>
      <c r="AQ121" s="18">
        <v>4.5</v>
      </c>
      <c r="AR121" s="18">
        <v>13.5</v>
      </c>
      <c r="AS121" s="18">
        <v>25.5</v>
      </c>
      <c r="AT121" s="18">
        <v>15</v>
      </c>
      <c r="AU121" s="18">
        <v>117</v>
      </c>
      <c r="AV121" s="18">
        <v>10.5</v>
      </c>
      <c r="AW121" s="18">
        <v>21</v>
      </c>
      <c r="AX121" s="18">
        <v>63</v>
      </c>
      <c r="AY121" s="18">
        <v>0</v>
      </c>
      <c r="AZ121" s="18">
        <v>19.5</v>
      </c>
      <c r="BA121" s="18">
        <v>24</v>
      </c>
      <c r="BB121" s="18">
        <v>9</v>
      </c>
      <c r="BC121" s="18">
        <v>7.5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18">
        <v>0</v>
      </c>
      <c r="BO121" s="18">
        <v>0</v>
      </c>
      <c r="BP121" s="18">
        <v>0</v>
      </c>
      <c r="BQ121" s="18">
        <v>0</v>
      </c>
      <c r="BR121" s="18">
        <v>0</v>
      </c>
      <c r="BS121" s="18">
        <v>0</v>
      </c>
      <c r="BT121" s="18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0</v>
      </c>
      <c r="BZ121" s="18">
        <v>0</v>
      </c>
      <c r="CA121" s="18">
        <v>0</v>
      </c>
      <c r="CB121" s="18">
        <v>129.44999999999999</v>
      </c>
      <c r="CC121" s="30">
        <v>27</v>
      </c>
      <c r="CE121" s="28">
        <v>7.5</v>
      </c>
      <c r="CG121" s="28">
        <v>3</v>
      </c>
      <c r="CH121" s="28">
        <v>3</v>
      </c>
      <c r="CI121" s="28">
        <v>3</v>
      </c>
      <c r="CJ121" s="28">
        <v>225</v>
      </c>
      <c r="CK121" s="28">
        <v>225</v>
      </c>
      <c r="CL121" s="28">
        <v>225</v>
      </c>
      <c r="CM121" s="28">
        <v>0</v>
      </c>
      <c r="CN121" s="28">
        <v>0</v>
      </c>
      <c r="CO121" s="28">
        <v>0</v>
      </c>
      <c r="CP121" s="28">
        <v>0</v>
      </c>
      <c r="CQ121" s="28">
        <v>0</v>
      </c>
      <c r="CR121" s="28">
        <v>22.5</v>
      </c>
    </row>
    <row r="122" spans="1:96" s="38" customFormat="1" ht="11.4">
      <c r="B122" s="35" t="s">
        <v>107</v>
      </c>
      <c r="C122" s="36"/>
      <c r="D122" s="36">
        <v>26.55</v>
      </c>
      <c r="E122" s="36">
        <v>10.45</v>
      </c>
      <c r="F122" s="36">
        <v>26.38</v>
      </c>
      <c r="G122" s="36">
        <v>15.05</v>
      </c>
      <c r="H122" s="36">
        <v>95.82</v>
      </c>
      <c r="I122" s="36">
        <v>691.73</v>
      </c>
      <c r="J122" s="37">
        <v>6.21</v>
      </c>
      <c r="K122" s="37">
        <v>8.84</v>
      </c>
      <c r="L122" s="37">
        <v>0</v>
      </c>
      <c r="M122" s="37">
        <v>0</v>
      </c>
      <c r="N122" s="37">
        <v>34.06</v>
      </c>
      <c r="O122" s="37">
        <v>51.17</v>
      </c>
      <c r="P122" s="37">
        <v>10.6</v>
      </c>
      <c r="Q122" s="37">
        <v>0</v>
      </c>
      <c r="R122" s="37">
        <v>0</v>
      </c>
      <c r="S122" s="37">
        <v>2.57</v>
      </c>
      <c r="T122" s="37">
        <v>8.66</v>
      </c>
      <c r="U122" s="37">
        <v>1121.21</v>
      </c>
      <c r="V122" s="37">
        <v>1555.72</v>
      </c>
      <c r="W122" s="37">
        <v>150.69</v>
      </c>
      <c r="X122" s="37">
        <v>96.22</v>
      </c>
      <c r="Y122" s="37">
        <v>259.01</v>
      </c>
      <c r="Z122" s="37">
        <v>7.3</v>
      </c>
      <c r="AA122" s="37">
        <v>41.63</v>
      </c>
      <c r="AB122" s="37">
        <v>6598.51</v>
      </c>
      <c r="AC122" s="37">
        <v>1343.25</v>
      </c>
      <c r="AD122" s="37">
        <v>7.66</v>
      </c>
      <c r="AE122" s="37">
        <v>0.28999999999999998</v>
      </c>
      <c r="AF122" s="37">
        <v>0.27</v>
      </c>
      <c r="AG122" s="37">
        <v>5.66</v>
      </c>
      <c r="AH122" s="37">
        <v>13.06</v>
      </c>
      <c r="AI122" s="37">
        <v>54.79</v>
      </c>
      <c r="AJ122" s="37">
        <v>0</v>
      </c>
      <c r="AK122" s="37">
        <v>993.68</v>
      </c>
      <c r="AL122" s="37">
        <v>1001.43</v>
      </c>
      <c r="AM122" s="37">
        <v>1598.01</v>
      </c>
      <c r="AN122" s="37">
        <v>1511.52</v>
      </c>
      <c r="AO122" s="37">
        <v>443.4</v>
      </c>
      <c r="AP122" s="37">
        <v>870.87</v>
      </c>
      <c r="AQ122" s="37">
        <v>150.21</v>
      </c>
      <c r="AR122" s="37">
        <v>1014.28</v>
      </c>
      <c r="AS122" s="37">
        <v>508.1</v>
      </c>
      <c r="AT122" s="37">
        <v>668</v>
      </c>
      <c r="AU122" s="37">
        <v>929.93</v>
      </c>
      <c r="AV122" s="37">
        <v>516.22</v>
      </c>
      <c r="AW122" s="37">
        <v>422.61</v>
      </c>
      <c r="AX122" s="37">
        <v>2646.83</v>
      </c>
      <c r="AY122" s="37">
        <v>0.76</v>
      </c>
      <c r="AZ122" s="37">
        <v>755.83</v>
      </c>
      <c r="BA122" s="37">
        <v>520.97</v>
      </c>
      <c r="BB122" s="37">
        <v>678.03</v>
      </c>
      <c r="BC122" s="37">
        <v>319.77999999999997</v>
      </c>
      <c r="BD122" s="37">
        <v>0</v>
      </c>
      <c r="BE122" s="37">
        <v>0</v>
      </c>
      <c r="BF122" s="37">
        <v>0.01</v>
      </c>
      <c r="BG122" s="37">
        <v>0.03</v>
      </c>
      <c r="BH122" s="37">
        <v>0.03</v>
      </c>
      <c r="BI122" s="37">
        <v>7.0000000000000007E-2</v>
      </c>
      <c r="BJ122" s="37">
        <v>0.01</v>
      </c>
      <c r="BK122" s="37">
        <v>1.1100000000000001</v>
      </c>
      <c r="BL122" s="37">
        <v>0.01</v>
      </c>
      <c r="BM122" s="37">
        <v>0.63</v>
      </c>
      <c r="BN122" s="37">
        <v>0.05</v>
      </c>
      <c r="BO122" s="37">
        <v>0.09</v>
      </c>
      <c r="BP122" s="37">
        <v>0</v>
      </c>
      <c r="BQ122" s="37">
        <v>0.01</v>
      </c>
      <c r="BR122" s="37">
        <v>0.02</v>
      </c>
      <c r="BS122" s="37">
        <v>3.4</v>
      </c>
      <c r="BT122" s="37">
        <v>0</v>
      </c>
      <c r="BU122" s="37">
        <v>0</v>
      </c>
      <c r="BV122" s="37">
        <v>8.1</v>
      </c>
      <c r="BW122" s="37">
        <v>0.03</v>
      </c>
      <c r="BX122" s="37">
        <v>0</v>
      </c>
      <c r="BY122" s="37">
        <v>0</v>
      </c>
      <c r="BZ122" s="37">
        <v>0</v>
      </c>
      <c r="CA122" s="37">
        <v>0</v>
      </c>
      <c r="CB122" s="37">
        <v>915.82</v>
      </c>
      <c r="CC122" s="36">
        <f>SUM($CC$113:$CC$121)</f>
        <v>145.65000000000003</v>
      </c>
      <c r="CD122" s="38">
        <f>$I$122/$I$123*100</f>
        <v>48.090907826860771</v>
      </c>
      <c r="CE122" s="38">
        <v>1141.3800000000001</v>
      </c>
      <c r="CG122" s="38">
        <v>114.38</v>
      </c>
      <c r="CH122" s="38">
        <v>64.599999999999994</v>
      </c>
      <c r="CI122" s="38">
        <v>89.49</v>
      </c>
      <c r="CJ122" s="38">
        <v>4056.02</v>
      </c>
      <c r="CK122" s="38">
        <v>1784.28</v>
      </c>
      <c r="CL122" s="38">
        <v>2920.15</v>
      </c>
      <c r="CM122" s="38">
        <v>89.24</v>
      </c>
      <c r="CN122" s="38">
        <v>51.4</v>
      </c>
      <c r="CO122" s="38">
        <v>70.34</v>
      </c>
      <c r="CP122" s="38">
        <v>7</v>
      </c>
      <c r="CQ122" s="38">
        <v>2.4</v>
      </c>
    </row>
    <row r="123" spans="1:96" s="38" customFormat="1" ht="11.4">
      <c r="B123" s="35" t="s">
        <v>108</v>
      </c>
      <c r="C123" s="36"/>
      <c r="D123" s="36">
        <v>45.18</v>
      </c>
      <c r="E123" s="36">
        <v>19.98</v>
      </c>
      <c r="F123" s="36">
        <v>46.78</v>
      </c>
      <c r="G123" s="36">
        <v>16.55</v>
      </c>
      <c r="H123" s="36">
        <v>169.89</v>
      </c>
      <c r="I123" s="36">
        <v>1438.38</v>
      </c>
      <c r="J123" s="37">
        <v>12.67</v>
      </c>
      <c r="K123" s="37">
        <v>8.94</v>
      </c>
      <c r="L123" s="37">
        <v>0</v>
      </c>
      <c r="M123" s="37">
        <v>0</v>
      </c>
      <c r="N123" s="37">
        <v>67.27</v>
      </c>
      <c r="O123" s="37">
        <v>90.57</v>
      </c>
      <c r="P123" s="37">
        <v>12.05</v>
      </c>
      <c r="Q123" s="37">
        <v>0</v>
      </c>
      <c r="R123" s="37">
        <v>0</v>
      </c>
      <c r="S123" s="37">
        <v>3.19</v>
      </c>
      <c r="T123" s="37">
        <v>12.16</v>
      </c>
      <c r="U123" s="37">
        <v>1645.23</v>
      </c>
      <c r="V123" s="37">
        <v>1791.11</v>
      </c>
      <c r="W123" s="37">
        <v>351.77</v>
      </c>
      <c r="X123" s="37">
        <v>140.13999999999999</v>
      </c>
      <c r="Y123" s="37">
        <v>518.15</v>
      </c>
      <c r="Z123" s="37">
        <v>9.41</v>
      </c>
      <c r="AA123" s="37">
        <v>187.07</v>
      </c>
      <c r="AB123" s="37">
        <v>6662.37</v>
      </c>
      <c r="AC123" s="37">
        <v>1513.34</v>
      </c>
      <c r="AD123" s="37">
        <v>8.18</v>
      </c>
      <c r="AE123" s="37">
        <v>0.45</v>
      </c>
      <c r="AF123" s="37">
        <v>0.57999999999999996</v>
      </c>
      <c r="AG123" s="37">
        <v>6.29</v>
      </c>
      <c r="AH123" s="37">
        <v>17.600000000000001</v>
      </c>
      <c r="AI123" s="37">
        <v>56.2</v>
      </c>
      <c r="AJ123" s="37">
        <v>0</v>
      </c>
      <c r="AK123" s="37">
        <v>1871.16</v>
      </c>
      <c r="AL123" s="37">
        <v>1727.31</v>
      </c>
      <c r="AM123" s="37">
        <v>3136.88</v>
      </c>
      <c r="AN123" s="37">
        <v>2344.2600000000002</v>
      </c>
      <c r="AO123" s="37">
        <v>858.35</v>
      </c>
      <c r="AP123" s="37">
        <v>1513.71</v>
      </c>
      <c r="AQ123" s="37">
        <v>419.92</v>
      </c>
      <c r="AR123" s="37">
        <v>1840.59</v>
      </c>
      <c r="AS123" s="37">
        <v>1307.19</v>
      </c>
      <c r="AT123" s="37">
        <v>1324</v>
      </c>
      <c r="AU123" s="37">
        <v>1882.25</v>
      </c>
      <c r="AV123" s="37">
        <v>946.03</v>
      </c>
      <c r="AW123" s="37">
        <v>825.59</v>
      </c>
      <c r="AX123" s="37">
        <v>5376.47</v>
      </c>
      <c r="AY123" s="37">
        <v>6.36</v>
      </c>
      <c r="AZ123" s="37">
        <v>1684.06</v>
      </c>
      <c r="BA123" s="37">
        <v>1365.13</v>
      </c>
      <c r="BB123" s="37">
        <v>1343.99</v>
      </c>
      <c r="BC123" s="37">
        <v>596.77</v>
      </c>
      <c r="BD123" s="37">
        <v>0.11</v>
      </c>
      <c r="BE123" s="37">
        <v>0.06</v>
      </c>
      <c r="BF123" s="37">
        <v>0.08</v>
      </c>
      <c r="BG123" s="37">
        <v>0.22</v>
      </c>
      <c r="BH123" s="37">
        <v>0.22</v>
      </c>
      <c r="BI123" s="37">
        <v>0.63</v>
      </c>
      <c r="BJ123" s="37">
        <v>0.04</v>
      </c>
      <c r="BK123" s="37">
        <v>2.71</v>
      </c>
      <c r="BL123" s="37">
        <v>0.02</v>
      </c>
      <c r="BM123" s="37">
        <v>1.26</v>
      </c>
      <c r="BN123" s="37">
        <v>7.0000000000000007E-2</v>
      </c>
      <c r="BO123" s="37">
        <v>0.09</v>
      </c>
      <c r="BP123" s="37">
        <v>0</v>
      </c>
      <c r="BQ123" s="37">
        <v>0.11</v>
      </c>
      <c r="BR123" s="37">
        <v>0.17</v>
      </c>
      <c r="BS123" s="37">
        <v>4.9800000000000004</v>
      </c>
      <c r="BT123" s="37">
        <v>0</v>
      </c>
      <c r="BU123" s="37">
        <v>0</v>
      </c>
      <c r="BV123" s="37">
        <v>8.98</v>
      </c>
      <c r="BW123" s="37">
        <v>0.05</v>
      </c>
      <c r="BX123" s="37">
        <v>0</v>
      </c>
      <c r="BY123" s="37">
        <v>0</v>
      </c>
      <c r="BZ123" s="37">
        <v>0</v>
      </c>
      <c r="CA123" s="37">
        <v>0</v>
      </c>
      <c r="CB123" s="37">
        <v>1314.69</v>
      </c>
      <c r="CC123" s="36">
        <v>211.06999999999996</v>
      </c>
      <c r="CE123" s="38">
        <v>1297.46</v>
      </c>
      <c r="CG123" s="38">
        <v>146.63</v>
      </c>
      <c r="CH123" s="38">
        <v>81.59</v>
      </c>
      <c r="CI123" s="38">
        <v>114.11</v>
      </c>
      <c r="CJ123" s="38">
        <v>7350.03</v>
      </c>
      <c r="CK123" s="38">
        <v>3503.05</v>
      </c>
      <c r="CL123" s="38">
        <v>5426.54</v>
      </c>
      <c r="CM123" s="38">
        <v>120.98</v>
      </c>
      <c r="CN123" s="38">
        <v>70.2</v>
      </c>
      <c r="CO123" s="38">
        <v>95.61</v>
      </c>
      <c r="CP123" s="38">
        <v>17.600000000000001</v>
      </c>
      <c r="CQ123" s="38">
        <v>3.3</v>
      </c>
    </row>
    <row r="124" spans="1:96" hidden="1">
      <c r="C124" s="16"/>
      <c r="D124" s="16"/>
      <c r="E124" s="16"/>
      <c r="F124" s="16"/>
      <c r="G124" s="16"/>
      <c r="H124" s="16"/>
      <c r="I124" s="16"/>
    </row>
    <row r="125" spans="1:96" hidden="1">
      <c r="B125" s="14" t="s">
        <v>109</v>
      </c>
      <c r="C125" s="16"/>
      <c r="D125" s="16">
        <v>13</v>
      </c>
      <c r="E125" s="16"/>
      <c r="F125" s="16">
        <v>35</v>
      </c>
      <c r="G125" s="16"/>
      <c r="H125" s="16">
        <v>52</v>
      </c>
      <c r="I125" s="16"/>
    </row>
    <row r="126" spans="1:96" hidden="1">
      <c r="C126" s="16"/>
      <c r="D126" s="16"/>
      <c r="E126" s="16"/>
      <c r="F126" s="16"/>
      <c r="G126" s="16"/>
      <c r="H126" s="16"/>
      <c r="I126" s="16"/>
    </row>
    <row r="127" spans="1:96" hidden="1">
      <c r="C127" s="16"/>
      <c r="D127" s="16"/>
      <c r="E127" s="16"/>
      <c r="F127" s="16"/>
      <c r="G127" s="16"/>
      <c r="H127" s="16"/>
      <c r="I127" s="16"/>
    </row>
    <row r="128" spans="1:96">
      <c r="B128" s="27" t="s">
        <v>150</v>
      </c>
      <c r="C128" s="16"/>
      <c r="D128" s="16"/>
      <c r="E128" s="16"/>
      <c r="F128" s="16"/>
      <c r="G128" s="16"/>
      <c r="H128" s="16"/>
      <c r="I128" s="16"/>
    </row>
    <row r="129" spans="1:96">
      <c r="B129" s="27" t="s">
        <v>91</v>
      </c>
      <c r="C129" s="16"/>
      <c r="D129" s="16"/>
      <c r="E129" s="16"/>
      <c r="F129" s="16"/>
      <c r="G129" s="16"/>
      <c r="H129" s="16"/>
      <c r="I129" s="16"/>
    </row>
    <row r="130" spans="1:96" s="31" customFormat="1" ht="24">
      <c r="A130" s="31" t="str">
        <f>"5/4"</f>
        <v>5/4</v>
      </c>
      <c r="B130" s="32" t="s">
        <v>92</v>
      </c>
      <c r="C130" s="33" t="str">
        <f>"180"</f>
        <v>180</v>
      </c>
      <c r="D130" s="33">
        <v>4.78</v>
      </c>
      <c r="E130" s="33">
        <v>2.12</v>
      </c>
      <c r="F130" s="33">
        <v>4.58</v>
      </c>
      <c r="G130" s="33">
        <v>0.28999999999999998</v>
      </c>
      <c r="H130" s="33">
        <v>26.52</v>
      </c>
      <c r="I130" s="33">
        <v>165.00784679999998</v>
      </c>
      <c r="J130" s="34">
        <v>3.19</v>
      </c>
      <c r="K130" s="34">
        <v>0.08</v>
      </c>
      <c r="L130" s="34">
        <v>0</v>
      </c>
      <c r="M130" s="34">
        <v>0</v>
      </c>
      <c r="N130" s="34">
        <v>7.63</v>
      </c>
      <c r="O130" s="34">
        <v>17.95</v>
      </c>
      <c r="P130" s="34">
        <v>0.94</v>
      </c>
      <c r="Q130" s="34">
        <v>0</v>
      </c>
      <c r="R130" s="34">
        <v>0</v>
      </c>
      <c r="S130" s="34">
        <v>7.0000000000000007E-2</v>
      </c>
      <c r="T130" s="34">
        <v>1.42</v>
      </c>
      <c r="U130" s="34">
        <v>316.16000000000003</v>
      </c>
      <c r="V130" s="34">
        <v>126.58</v>
      </c>
      <c r="W130" s="34">
        <v>84.31</v>
      </c>
      <c r="X130" s="34">
        <v>13.42</v>
      </c>
      <c r="Y130" s="34">
        <v>79.08</v>
      </c>
      <c r="Z130" s="34">
        <v>0.35</v>
      </c>
      <c r="AA130" s="34">
        <v>17.28</v>
      </c>
      <c r="AB130" s="34">
        <v>14.4</v>
      </c>
      <c r="AC130" s="34">
        <v>32.04</v>
      </c>
      <c r="AD130" s="34">
        <v>0.47</v>
      </c>
      <c r="AE130" s="34">
        <v>0.05</v>
      </c>
      <c r="AF130" s="34">
        <v>0.1</v>
      </c>
      <c r="AG130" s="34">
        <v>0.34</v>
      </c>
      <c r="AH130" s="34">
        <v>1.45</v>
      </c>
      <c r="AI130" s="34">
        <v>0.37</v>
      </c>
      <c r="AJ130" s="34">
        <v>0</v>
      </c>
      <c r="AK130" s="34">
        <v>244.39</v>
      </c>
      <c r="AL130" s="34">
        <v>232.18</v>
      </c>
      <c r="AM130" s="34">
        <v>408.65</v>
      </c>
      <c r="AN130" s="34">
        <v>220.81</v>
      </c>
      <c r="AO130" s="34">
        <v>92.62</v>
      </c>
      <c r="AP130" s="34">
        <v>174.85</v>
      </c>
      <c r="AQ130" s="34">
        <v>60.34</v>
      </c>
      <c r="AR130" s="34">
        <v>246.42</v>
      </c>
      <c r="AS130" s="34">
        <v>93.26</v>
      </c>
      <c r="AT130" s="34">
        <v>128.12</v>
      </c>
      <c r="AU130" s="34">
        <v>104.8</v>
      </c>
      <c r="AV130" s="34">
        <v>58.04</v>
      </c>
      <c r="AW130" s="34">
        <v>99.62</v>
      </c>
      <c r="AX130" s="34">
        <v>871.11</v>
      </c>
      <c r="AY130" s="34">
        <v>0</v>
      </c>
      <c r="AZ130" s="34">
        <v>283.17</v>
      </c>
      <c r="BA130" s="34">
        <v>145.31</v>
      </c>
      <c r="BB130" s="34">
        <v>199.05</v>
      </c>
      <c r="BC130" s="34">
        <v>77.489999999999995</v>
      </c>
      <c r="BD130" s="34">
        <v>0.09</v>
      </c>
      <c r="BE130" s="34">
        <v>0.04</v>
      </c>
      <c r="BF130" s="34">
        <v>0.02</v>
      </c>
      <c r="BG130" s="34">
        <v>0.05</v>
      </c>
      <c r="BH130" s="34">
        <v>0.05</v>
      </c>
      <c r="BI130" s="34">
        <v>0.25</v>
      </c>
      <c r="BJ130" s="34">
        <v>0</v>
      </c>
      <c r="BK130" s="34">
        <v>0.7</v>
      </c>
      <c r="BL130" s="34">
        <v>0</v>
      </c>
      <c r="BM130" s="34">
        <v>0.22</v>
      </c>
      <c r="BN130" s="34">
        <v>0</v>
      </c>
      <c r="BO130" s="34">
        <v>0</v>
      </c>
      <c r="BP130" s="34">
        <v>0</v>
      </c>
      <c r="BQ130" s="34">
        <v>0.05</v>
      </c>
      <c r="BR130" s="34">
        <v>7.0000000000000007E-2</v>
      </c>
      <c r="BS130" s="34">
        <v>0.56999999999999995</v>
      </c>
      <c r="BT130" s="34">
        <v>0</v>
      </c>
      <c r="BU130" s="34">
        <v>0</v>
      </c>
      <c r="BV130" s="34">
        <v>0.03</v>
      </c>
      <c r="BW130" s="34">
        <v>0</v>
      </c>
      <c r="BX130" s="34">
        <v>0</v>
      </c>
      <c r="BY130" s="34">
        <v>0</v>
      </c>
      <c r="BZ130" s="34">
        <v>0</v>
      </c>
      <c r="CA130" s="34">
        <v>0</v>
      </c>
      <c r="CB130" s="34">
        <v>162.19</v>
      </c>
      <c r="CC130" s="33">
        <v>18.95</v>
      </c>
      <c r="CE130" s="31">
        <v>19.68</v>
      </c>
      <c r="CG130" s="31">
        <v>29.32</v>
      </c>
      <c r="CH130" s="31">
        <v>12.92</v>
      </c>
      <c r="CI130" s="31">
        <v>21.12</v>
      </c>
      <c r="CJ130" s="31">
        <v>1242.0999999999999</v>
      </c>
      <c r="CK130" s="31">
        <v>552.34</v>
      </c>
      <c r="CL130" s="31">
        <v>897.22</v>
      </c>
      <c r="CM130" s="31">
        <v>28.91</v>
      </c>
      <c r="CN130" s="31">
        <v>14.55</v>
      </c>
      <c r="CO130" s="31">
        <v>21.73</v>
      </c>
      <c r="CP130" s="31">
        <v>4.5</v>
      </c>
      <c r="CQ130" s="31">
        <v>0.72</v>
      </c>
      <c r="CR130" s="31">
        <v>11.49</v>
      </c>
    </row>
    <row r="131" spans="1:96" s="31" customFormat="1">
      <c r="A131" s="31" t="str">
        <f>"726/1"</f>
        <v>726/1</v>
      </c>
      <c r="B131" s="32" t="s">
        <v>93</v>
      </c>
      <c r="C131" s="33" t="str">
        <f>"55"</f>
        <v>55</v>
      </c>
      <c r="D131" s="33">
        <v>3.66</v>
      </c>
      <c r="E131" s="33">
        <v>0.04</v>
      </c>
      <c r="F131" s="33">
        <v>4.51</v>
      </c>
      <c r="G131" s="33">
        <v>1.5</v>
      </c>
      <c r="H131" s="33">
        <v>24.31</v>
      </c>
      <c r="I131" s="33">
        <v>151.81426999999999</v>
      </c>
      <c r="J131" s="34">
        <v>2.61</v>
      </c>
      <c r="K131" s="34">
        <v>0.11</v>
      </c>
      <c r="L131" s="34">
        <v>0</v>
      </c>
      <c r="M131" s="34">
        <v>0</v>
      </c>
      <c r="N131" s="34">
        <v>1.56</v>
      </c>
      <c r="O131" s="34">
        <v>21.29</v>
      </c>
      <c r="P131" s="34">
        <v>1.46</v>
      </c>
      <c r="Q131" s="34">
        <v>0</v>
      </c>
      <c r="R131" s="34">
        <v>0</v>
      </c>
      <c r="S131" s="34">
        <v>0.15</v>
      </c>
      <c r="T131" s="34">
        <v>0.87</v>
      </c>
      <c r="U131" s="34">
        <v>215.25</v>
      </c>
      <c r="V131" s="34">
        <v>58.96</v>
      </c>
      <c r="W131" s="34">
        <v>10.74</v>
      </c>
      <c r="X131" s="34">
        <v>14.36</v>
      </c>
      <c r="Y131" s="34">
        <v>38.28</v>
      </c>
      <c r="Z131" s="34">
        <v>0.88</v>
      </c>
      <c r="AA131" s="34">
        <v>12</v>
      </c>
      <c r="AB131" s="34">
        <v>12</v>
      </c>
      <c r="AC131" s="34">
        <v>22.5</v>
      </c>
      <c r="AD131" s="34">
        <v>0.9</v>
      </c>
      <c r="AE131" s="34">
        <v>0.06</v>
      </c>
      <c r="AF131" s="34">
        <v>0.02</v>
      </c>
      <c r="AG131" s="34">
        <v>0.64</v>
      </c>
      <c r="AH131" s="34">
        <v>1.51</v>
      </c>
      <c r="AI131" s="34">
        <v>0</v>
      </c>
      <c r="AJ131" s="34">
        <v>0</v>
      </c>
      <c r="AK131" s="34">
        <v>176.81</v>
      </c>
      <c r="AL131" s="34">
        <v>183.35</v>
      </c>
      <c r="AM131" s="34">
        <v>281.33999999999997</v>
      </c>
      <c r="AN131" s="34">
        <v>95.65</v>
      </c>
      <c r="AO131" s="34">
        <v>55.79</v>
      </c>
      <c r="AP131" s="34">
        <v>112.19</v>
      </c>
      <c r="AQ131" s="34">
        <v>43.38</v>
      </c>
      <c r="AR131" s="34">
        <v>199.37</v>
      </c>
      <c r="AS131" s="34">
        <v>124.36</v>
      </c>
      <c r="AT131" s="34">
        <v>171.83</v>
      </c>
      <c r="AU131" s="34">
        <v>144.15</v>
      </c>
      <c r="AV131" s="34">
        <v>77.319999999999993</v>
      </c>
      <c r="AW131" s="34">
        <v>132.72999999999999</v>
      </c>
      <c r="AX131" s="34">
        <v>1099.42</v>
      </c>
      <c r="AY131" s="34">
        <v>0</v>
      </c>
      <c r="AZ131" s="34">
        <v>358.05</v>
      </c>
      <c r="BA131" s="34">
        <v>158.11000000000001</v>
      </c>
      <c r="BB131" s="34">
        <v>106.31</v>
      </c>
      <c r="BC131" s="34">
        <v>81.78</v>
      </c>
      <c r="BD131" s="34">
        <v>0.12</v>
      </c>
      <c r="BE131" s="34">
        <v>0.05</v>
      </c>
      <c r="BF131" s="34">
        <v>0.03</v>
      </c>
      <c r="BG131" s="34">
        <v>7.0000000000000007E-2</v>
      </c>
      <c r="BH131" s="34">
        <v>0.08</v>
      </c>
      <c r="BI131" s="34">
        <v>0.36</v>
      </c>
      <c r="BJ131" s="34">
        <v>0</v>
      </c>
      <c r="BK131" s="34">
        <v>1.1200000000000001</v>
      </c>
      <c r="BL131" s="34">
        <v>0</v>
      </c>
      <c r="BM131" s="34">
        <v>0.37</v>
      </c>
      <c r="BN131" s="34">
        <v>0</v>
      </c>
      <c r="BO131" s="34">
        <v>0</v>
      </c>
      <c r="BP131" s="34">
        <v>0</v>
      </c>
      <c r="BQ131" s="34">
        <v>7.0000000000000007E-2</v>
      </c>
      <c r="BR131" s="34">
        <v>0.11</v>
      </c>
      <c r="BS131" s="34">
        <v>1.31</v>
      </c>
      <c r="BT131" s="34">
        <v>0</v>
      </c>
      <c r="BU131" s="34">
        <v>0</v>
      </c>
      <c r="BV131" s="34">
        <v>0.49</v>
      </c>
      <c r="BW131" s="34">
        <v>0.01</v>
      </c>
      <c r="BX131" s="34">
        <v>0</v>
      </c>
      <c r="BY131" s="34">
        <v>0</v>
      </c>
      <c r="BZ131" s="34">
        <v>0</v>
      </c>
      <c r="CA131" s="34">
        <v>0</v>
      </c>
      <c r="CB131" s="34">
        <v>18.3</v>
      </c>
      <c r="CC131" s="33">
        <v>22.92</v>
      </c>
      <c r="CE131" s="31">
        <v>14</v>
      </c>
      <c r="CG131" s="31">
        <v>0</v>
      </c>
      <c r="CH131" s="31">
        <v>0</v>
      </c>
      <c r="CI131" s="31">
        <v>0</v>
      </c>
      <c r="CJ131" s="31">
        <v>950</v>
      </c>
      <c r="CK131" s="31">
        <v>366</v>
      </c>
      <c r="CL131" s="31">
        <v>658</v>
      </c>
      <c r="CM131" s="31">
        <v>7.6</v>
      </c>
      <c r="CN131" s="31">
        <v>7.6</v>
      </c>
      <c r="CO131" s="31">
        <v>7.6</v>
      </c>
      <c r="CP131" s="31">
        <v>0</v>
      </c>
      <c r="CQ131" s="31">
        <v>0</v>
      </c>
      <c r="CR131" s="31">
        <v>13.89</v>
      </c>
    </row>
    <row r="132" spans="1:96" s="31" customFormat="1">
      <c r="A132" s="31" t="str">
        <f>"1/12"</f>
        <v>1/12</v>
      </c>
      <c r="B132" s="32" t="s">
        <v>94</v>
      </c>
      <c r="C132" s="33" t="str">
        <f>"30"</f>
        <v>30</v>
      </c>
      <c r="D132" s="33">
        <v>2.16</v>
      </c>
      <c r="E132" s="33">
        <v>2.16</v>
      </c>
      <c r="F132" s="33">
        <v>2.5499999999999998</v>
      </c>
      <c r="G132" s="33">
        <v>0</v>
      </c>
      <c r="H132" s="33">
        <v>16.649999999999999</v>
      </c>
      <c r="I132" s="33">
        <v>95.219999999999985</v>
      </c>
      <c r="J132" s="34">
        <v>1.56</v>
      </c>
      <c r="K132" s="34">
        <v>0</v>
      </c>
      <c r="L132" s="34">
        <v>0</v>
      </c>
      <c r="M132" s="34">
        <v>0</v>
      </c>
      <c r="N132" s="34">
        <v>16.649999999999999</v>
      </c>
      <c r="O132" s="34">
        <v>0</v>
      </c>
      <c r="P132" s="34">
        <v>0</v>
      </c>
      <c r="Q132" s="34">
        <v>0</v>
      </c>
      <c r="R132" s="34">
        <v>0</v>
      </c>
      <c r="S132" s="34">
        <v>0.12</v>
      </c>
      <c r="T132" s="34">
        <v>0.54</v>
      </c>
      <c r="U132" s="34">
        <v>39</v>
      </c>
      <c r="V132" s="34">
        <v>109.5</v>
      </c>
      <c r="W132" s="34">
        <v>92.1</v>
      </c>
      <c r="X132" s="34">
        <v>10.199999999999999</v>
      </c>
      <c r="Y132" s="34">
        <v>65.7</v>
      </c>
      <c r="Z132" s="34">
        <v>0.06</v>
      </c>
      <c r="AA132" s="34">
        <v>12.6</v>
      </c>
      <c r="AB132" s="34">
        <v>9</v>
      </c>
      <c r="AC132" s="34">
        <v>14.1</v>
      </c>
      <c r="AD132" s="34">
        <v>0.06</v>
      </c>
      <c r="AE132" s="34">
        <v>0.02</v>
      </c>
      <c r="AF132" s="34">
        <v>0.11</v>
      </c>
      <c r="AG132" s="34">
        <v>0.06</v>
      </c>
      <c r="AH132" s="34">
        <v>0.54</v>
      </c>
      <c r="AI132" s="34">
        <v>0.3</v>
      </c>
      <c r="AJ132" s="34">
        <v>0</v>
      </c>
      <c r="AK132" s="34">
        <v>135.9</v>
      </c>
      <c r="AL132" s="34">
        <v>125.4</v>
      </c>
      <c r="AM132" s="34">
        <v>161.4</v>
      </c>
      <c r="AN132" s="34">
        <v>162</v>
      </c>
      <c r="AO132" s="34">
        <v>49.5</v>
      </c>
      <c r="AP132" s="34">
        <v>91.2</v>
      </c>
      <c r="AQ132" s="34">
        <v>28.5</v>
      </c>
      <c r="AR132" s="34">
        <v>96</v>
      </c>
      <c r="AS132" s="34">
        <v>70.8</v>
      </c>
      <c r="AT132" s="34">
        <v>72</v>
      </c>
      <c r="AU132" s="34">
        <v>159</v>
      </c>
      <c r="AV132" s="34">
        <v>51</v>
      </c>
      <c r="AW132" s="34">
        <v>42</v>
      </c>
      <c r="AX132" s="34">
        <v>477.3</v>
      </c>
      <c r="AY132" s="34">
        <v>0</v>
      </c>
      <c r="AZ132" s="34">
        <v>234</v>
      </c>
      <c r="BA132" s="34">
        <v>125.4</v>
      </c>
      <c r="BB132" s="34">
        <v>101.4</v>
      </c>
      <c r="BC132" s="34">
        <v>20.7</v>
      </c>
      <c r="BD132" s="34">
        <v>0</v>
      </c>
      <c r="BE132" s="34">
        <v>0</v>
      </c>
      <c r="BF132" s="34">
        <v>0</v>
      </c>
      <c r="BG132" s="34">
        <v>0</v>
      </c>
      <c r="BH132" s="34">
        <v>0</v>
      </c>
      <c r="BI132" s="34">
        <v>0</v>
      </c>
      <c r="BJ132" s="34">
        <v>0</v>
      </c>
      <c r="BK132" s="34">
        <v>0</v>
      </c>
      <c r="BL132" s="34">
        <v>0</v>
      </c>
      <c r="BM132" s="34">
        <v>0</v>
      </c>
      <c r="BN132" s="34">
        <v>0</v>
      </c>
      <c r="BO132" s="34">
        <v>0</v>
      </c>
      <c r="BP132" s="34">
        <v>0</v>
      </c>
      <c r="BQ132" s="34">
        <v>0</v>
      </c>
      <c r="BR132" s="34">
        <v>0</v>
      </c>
      <c r="BS132" s="34">
        <v>0.74</v>
      </c>
      <c r="BT132" s="34">
        <v>0</v>
      </c>
      <c r="BU132" s="34">
        <v>0</v>
      </c>
      <c r="BV132" s="34">
        <v>0.05</v>
      </c>
      <c r="BW132" s="34">
        <v>0.02</v>
      </c>
      <c r="BX132" s="34">
        <v>0.02</v>
      </c>
      <c r="BY132" s="34">
        <v>0</v>
      </c>
      <c r="BZ132" s="34">
        <v>0</v>
      </c>
      <c r="CA132" s="34">
        <v>0</v>
      </c>
      <c r="CB132" s="34">
        <v>7.98</v>
      </c>
      <c r="CC132" s="33">
        <v>9.24</v>
      </c>
      <c r="CE132" s="31">
        <v>14.1</v>
      </c>
      <c r="CG132" s="31">
        <v>2.1</v>
      </c>
      <c r="CH132" s="31">
        <v>2.1</v>
      </c>
      <c r="CI132" s="31">
        <v>2.1</v>
      </c>
      <c r="CJ132" s="31">
        <v>1038</v>
      </c>
      <c r="CK132" s="31">
        <v>249</v>
      </c>
      <c r="CL132" s="31">
        <v>643.5</v>
      </c>
      <c r="CM132" s="31">
        <v>0.9</v>
      </c>
      <c r="CN132" s="31">
        <v>0.9</v>
      </c>
      <c r="CO132" s="31">
        <v>0.9</v>
      </c>
      <c r="CP132" s="31">
        <v>0</v>
      </c>
      <c r="CQ132" s="31">
        <v>0</v>
      </c>
      <c r="CR132" s="31">
        <v>7.7</v>
      </c>
    </row>
    <row r="133" spans="1:96" s="31" customFormat="1">
      <c r="A133" s="31" t="str">
        <f>"2"</f>
        <v>2</v>
      </c>
      <c r="B133" s="32" t="s">
        <v>95</v>
      </c>
      <c r="C133" s="33" t="str">
        <f>"40"</f>
        <v>40</v>
      </c>
      <c r="D133" s="33">
        <v>2.64</v>
      </c>
      <c r="E133" s="33">
        <v>0</v>
      </c>
      <c r="F133" s="33">
        <v>0.26</v>
      </c>
      <c r="G133" s="33">
        <v>0.26</v>
      </c>
      <c r="H133" s="33">
        <v>18.760000000000002</v>
      </c>
      <c r="I133" s="33">
        <v>89.560399999999987</v>
      </c>
      <c r="J133" s="34">
        <v>0</v>
      </c>
      <c r="K133" s="34">
        <v>0</v>
      </c>
      <c r="L133" s="34">
        <v>0</v>
      </c>
      <c r="M133" s="34">
        <v>0</v>
      </c>
      <c r="N133" s="34">
        <v>0.44</v>
      </c>
      <c r="O133" s="34">
        <v>18.239999999999998</v>
      </c>
      <c r="P133" s="34">
        <v>0.08</v>
      </c>
      <c r="Q133" s="34">
        <v>0</v>
      </c>
      <c r="R133" s="34">
        <v>0</v>
      </c>
      <c r="S133" s="34">
        <v>0</v>
      </c>
      <c r="T133" s="34">
        <v>0.72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0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127.72</v>
      </c>
      <c r="AL133" s="34">
        <v>132.94</v>
      </c>
      <c r="AM133" s="34">
        <v>203.58</v>
      </c>
      <c r="AN133" s="34">
        <v>67.510000000000005</v>
      </c>
      <c r="AO133" s="34">
        <v>40.020000000000003</v>
      </c>
      <c r="AP133" s="34">
        <v>80.040000000000006</v>
      </c>
      <c r="AQ133" s="34">
        <v>30.28</v>
      </c>
      <c r="AR133" s="34">
        <v>144.77000000000001</v>
      </c>
      <c r="AS133" s="34">
        <v>89.78</v>
      </c>
      <c r="AT133" s="34">
        <v>125.28</v>
      </c>
      <c r="AU133" s="34">
        <v>103.36</v>
      </c>
      <c r="AV133" s="34">
        <v>54.29</v>
      </c>
      <c r="AW133" s="34">
        <v>96.05</v>
      </c>
      <c r="AX133" s="34">
        <v>803.18</v>
      </c>
      <c r="AY133" s="34">
        <v>0</v>
      </c>
      <c r="AZ133" s="34">
        <v>261.7</v>
      </c>
      <c r="BA133" s="34">
        <v>113.8</v>
      </c>
      <c r="BB133" s="34">
        <v>75.52</v>
      </c>
      <c r="BC133" s="34">
        <v>59.86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0.03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0.03</v>
      </c>
      <c r="BT133" s="34">
        <v>0</v>
      </c>
      <c r="BU133" s="34">
        <v>0</v>
      </c>
      <c r="BV133" s="34">
        <v>0.11</v>
      </c>
      <c r="BW133" s="34">
        <v>0.01</v>
      </c>
      <c r="BX133" s="34">
        <v>0</v>
      </c>
      <c r="BY133" s="34">
        <v>0</v>
      </c>
      <c r="BZ133" s="34">
        <v>0</v>
      </c>
      <c r="CA133" s="34">
        <v>0</v>
      </c>
      <c r="CB133" s="34">
        <v>15.64</v>
      </c>
      <c r="CC133" s="33">
        <v>2.88</v>
      </c>
      <c r="CE133" s="31">
        <v>0</v>
      </c>
      <c r="CG133" s="31">
        <v>0</v>
      </c>
      <c r="CH133" s="31">
        <v>0</v>
      </c>
      <c r="CI133" s="31">
        <v>0</v>
      </c>
      <c r="CJ133" s="31">
        <v>601.62</v>
      </c>
      <c r="CK133" s="31">
        <v>231.78</v>
      </c>
      <c r="CL133" s="31">
        <v>416.7</v>
      </c>
      <c r="CM133" s="31">
        <v>4.8099999999999996</v>
      </c>
      <c r="CN133" s="31">
        <v>4.8099999999999996</v>
      </c>
      <c r="CO133" s="31">
        <v>4.8099999999999996</v>
      </c>
      <c r="CP133" s="31">
        <v>0</v>
      </c>
      <c r="CQ133" s="31">
        <v>0</v>
      </c>
      <c r="CR133" s="31">
        <v>2.4</v>
      </c>
    </row>
    <row r="134" spans="1:96" s="28" customFormat="1">
      <c r="A134" s="28" t="str">
        <f>"29/10"</f>
        <v>29/10</v>
      </c>
      <c r="B134" s="29" t="s">
        <v>135</v>
      </c>
      <c r="C134" s="30" t="str">
        <f>"200"</f>
        <v>200</v>
      </c>
      <c r="D134" s="30">
        <v>0.21</v>
      </c>
      <c r="E134" s="30">
        <v>0</v>
      </c>
      <c r="F134" s="30">
        <v>0.05</v>
      </c>
      <c r="G134" s="30">
        <v>0.05</v>
      </c>
      <c r="H134" s="30">
        <v>7.25</v>
      </c>
      <c r="I134" s="30">
        <v>29.478207999999995</v>
      </c>
      <c r="J134" s="18">
        <v>0</v>
      </c>
      <c r="K134" s="18">
        <v>0</v>
      </c>
      <c r="L134" s="18">
        <v>0</v>
      </c>
      <c r="M134" s="18">
        <v>0</v>
      </c>
      <c r="N134" s="18">
        <v>7.05</v>
      </c>
      <c r="O134" s="18">
        <v>0</v>
      </c>
      <c r="P134" s="18">
        <v>0.2</v>
      </c>
      <c r="Q134" s="18">
        <v>0</v>
      </c>
      <c r="R134" s="18">
        <v>0</v>
      </c>
      <c r="S134" s="18">
        <v>0.34</v>
      </c>
      <c r="T134" s="18">
        <v>0.08</v>
      </c>
      <c r="U134" s="18">
        <v>0.72</v>
      </c>
      <c r="V134" s="18">
        <v>9.89</v>
      </c>
      <c r="W134" s="18">
        <v>2.5299999999999998</v>
      </c>
      <c r="X134" s="18">
        <v>0.68</v>
      </c>
      <c r="Y134" s="18">
        <v>1.23</v>
      </c>
      <c r="Z134" s="18">
        <v>0.06</v>
      </c>
      <c r="AA134" s="18">
        <v>0</v>
      </c>
      <c r="AB134" s="18">
        <v>0.54</v>
      </c>
      <c r="AC134" s="18">
        <v>0.12</v>
      </c>
      <c r="AD134" s="18">
        <v>0.01</v>
      </c>
      <c r="AE134" s="18">
        <v>0</v>
      </c>
      <c r="AF134" s="18">
        <v>0</v>
      </c>
      <c r="AG134" s="18">
        <v>0.01</v>
      </c>
      <c r="AH134" s="18">
        <v>0.01</v>
      </c>
      <c r="AI134" s="18">
        <v>0.96</v>
      </c>
      <c r="AJ134" s="18">
        <v>0</v>
      </c>
      <c r="AK134" s="18">
        <v>0.82</v>
      </c>
      <c r="AL134" s="18">
        <v>0.94</v>
      </c>
      <c r="AM134" s="18">
        <v>0.76</v>
      </c>
      <c r="AN134" s="18">
        <v>1.41</v>
      </c>
      <c r="AO134" s="18">
        <v>0.35</v>
      </c>
      <c r="AP134" s="18">
        <v>1.47</v>
      </c>
      <c r="AQ134" s="18">
        <v>0</v>
      </c>
      <c r="AR134" s="18">
        <v>1.88</v>
      </c>
      <c r="AS134" s="18">
        <v>0</v>
      </c>
      <c r="AT134" s="18">
        <v>0</v>
      </c>
      <c r="AU134" s="18">
        <v>0</v>
      </c>
      <c r="AV134" s="18">
        <v>1.06</v>
      </c>
      <c r="AW134" s="18">
        <v>0</v>
      </c>
      <c r="AX134" s="18">
        <v>0</v>
      </c>
      <c r="AY134" s="18">
        <v>0</v>
      </c>
      <c r="AZ134" s="18">
        <v>0</v>
      </c>
      <c r="BA134" s="18">
        <v>0</v>
      </c>
      <c r="BB134" s="18">
        <v>0</v>
      </c>
      <c r="BC134" s="18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18">
        <v>0</v>
      </c>
      <c r="BO134" s="18">
        <v>0</v>
      </c>
      <c r="BP134" s="18">
        <v>0</v>
      </c>
      <c r="BQ134" s="18">
        <v>0</v>
      </c>
      <c r="BR134" s="18">
        <v>0</v>
      </c>
      <c r="BS134" s="18">
        <v>0</v>
      </c>
      <c r="BT134" s="18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0</v>
      </c>
      <c r="BZ134" s="18">
        <v>0</v>
      </c>
      <c r="CA134" s="18">
        <v>0</v>
      </c>
      <c r="CB134" s="18">
        <v>200.46</v>
      </c>
      <c r="CC134" s="30">
        <v>4.1399999999999997</v>
      </c>
      <c r="CE134" s="28">
        <v>0.09</v>
      </c>
      <c r="CG134" s="28">
        <v>0.24</v>
      </c>
      <c r="CH134" s="28">
        <v>0.06</v>
      </c>
      <c r="CI134" s="28">
        <v>0.15</v>
      </c>
      <c r="CJ134" s="28">
        <v>12</v>
      </c>
      <c r="CK134" s="28">
        <v>4.92</v>
      </c>
      <c r="CL134" s="28">
        <v>8.4600000000000009</v>
      </c>
      <c r="CM134" s="28">
        <v>0</v>
      </c>
      <c r="CN134" s="28">
        <v>0</v>
      </c>
      <c r="CO134" s="28">
        <v>0</v>
      </c>
      <c r="CP134" s="28">
        <v>7</v>
      </c>
      <c r="CQ134" s="28">
        <v>0</v>
      </c>
      <c r="CR134" s="28">
        <v>2.5099999999999998</v>
      </c>
    </row>
    <row r="135" spans="1:96" s="38" customFormat="1" ht="11.4">
      <c r="B135" s="35" t="s">
        <v>97</v>
      </c>
      <c r="C135" s="36"/>
      <c r="D135" s="36">
        <v>13.45</v>
      </c>
      <c r="E135" s="36">
        <v>4.32</v>
      </c>
      <c r="F135" s="36">
        <v>16.95</v>
      </c>
      <c r="G135" s="36">
        <v>2.1</v>
      </c>
      <c r="H135" s="36">
        <v>93.5</v>
      </c>
      <c r="I135" s="36">
        <v>531.08000000000004</v>
      </c>
      <c r="J135" s="37">
        <v>7.36</v>
      </c>
      <c r="K135" s="37">
        <v>0.19</v>
      </c>
      <c r="L135" s="37">
        <v>0</v>
      </c>
      <c r="M135" s="37">
        <v>0</v>
      </c>
      <c r="N135" s="37">
        <v>33.33</v>
      </c>
      <c r="O135" s="37">
        <v>57.49</v>
      </c>
      <c r="P135" s="37">
        <v>2.68</v>
      </c>
      <c r="Q135" s="37">
        <v>0</v>
      </c>
      <c r="R135" s="37">
        <v>0</v>
      </c>
      <c r="S135" s="37">
        <v>0.68</v>
      </c>
      <c r="T135" s="37">
        <v>3.63</v>
      </c>
      <c r="U135" s="37">
        <v>571.13</v>
      </c>
      <c r="V135" s="37">
        <v>304.93</v>
      </c>
      <c r="W135" s="37">
        <v>189.68</v>
      </c>
      <c r="X135" s="37">
        <v>38.659999999999997</v>
      </c>
      <c r="Y135" s="37">
        <v>184.29</v>
      </c>
      <c r="Z135" s="37">
        <v>1.34</v>
      </c>
      <c r="AA135" s="37">
        <v>41.88</v>
      </c>
      <c r="AB135" s="37">
        <v>35.94</v>
      </c>
      <c r="AC135" s="37">
        <v>68.760000000000005</v>
      </c>
      <c r="AD135" s="37">
        <v>1.44</v>
      </c>
      <c r="AE135" s="37">
        <v>0.13</v>
      </c>
      <c r="AF135" s="37">
        <v>0.24</v>
      </c>
      <c r="AG135" s="37">
        <v>1.05</v>
      </c>
      <c r="AH135" s="37">
        <v>3.51</v>
      </c>
      <c r="AI135" s="37">
        <v>1.63</v>
      </c>
      <c r="AJ135" s="37">
        <v>0</v>
      </c>
      <c r="AK135" s="37">
        <v>685.65</v>
      </c>
      <c r="AL135" s="37">
        <v>674.8</v>
      </c>
      <c r="AM135" s="37">
        <v>1055.74</v>
      </c>
      <c r="AN135" s="37">
        <v>547.37</v>
      </c>
      <c r="AO135" s="37">
        <v>238.28</v>
      </c>
      <c r="AP135" s="37">
        <v>459.75</v>
      </c>
      <c r="AQ135" s="37">
        <v>162.49</v>
      </c>
      <c r="AR135" s="37">
        <v>688.45</v>
      </c>
      <c r="AS135" s="37">
        <v>378.21</v>
      </c>
      <c r="AT135" s="37">
        <v>497.23</v>
      </c>
      <c r="AU135" s="37">
        <v>511.31</v>
      </c>
      <c r="AV135" s="37">
        <v>241.7</v>
      </c>
      <c r="AW135" s="37">
        <v>370.4</v>
      </c>
      <c r="AX135" s="37">
        <v>3251.02</v>
      </c>
      <c r="AY135" s="37">
        <v>0</v>
      </c>
      <c r="AZ135" s="37">
        <v>1136.92</v>
      </c>
      <c r="BA135" s="37">
        <v>542.61</v>
      </c>
      <c r="BB135" s="37">
        <v>482.28</v>
      </c>
      <c r="BC135" s="37">
        <v>239.83</v>
      </c>
      <c r="BD135" s="37">
        <v>0.2</v>
      </c>
      <c r="BE135" s="37">
        <v>0.09</v>
      </c>
      <c r="BF135" s="37">
        <v>0.05</v>
      </c>
      <c r="BG135" s="37">
        <v>0.11</v>
      </c>
      <c r="BH135" s="37">
        <v>0.13</v>
      </c>
      <c r="BI135" s="37">
        <v>0.61</v>
      </c>
      <c r="BJ135" s="37">
        <v>0</v>
      </c>
      <c r="BK135" s="37">
        <v>1.85</v>
      </c>
      <c r="BL135" s="37">
        <v>0</v>
      </c>
      <c r="BM135" s="37">
        <v>0.59</v>
      </c>
      <c r="BN135" s="37">
        <v>0</v>
      </c>
      <c r="BO135" s="37">
        <v>0</v>
      </c>
      <c r="BP135" s="37">
        <v>0</v>
      </c>
      <c r="BQ135" s="37">
        <v>0.12</v>
      </c>
      <c r="BR135" s="37">
        <v>0.18</v>
      </c>
      <c r="BS135" s="37">
        <v>2.65</v>
      </c>
      <c r="BT135" s="37">
        <v>0</v>
      </c>
      <c r="BU135" s="37">
        <v>0</v>
      </c>
      <c r="BV135" s="37">
        <v>0.68</v>
      </c>
      <c r="BW135" s="37">
        <v>0.04</v>
      </c>
      <c r="BX135" s="37">
        <v>0.02</v>
      </c>
      <c r="BY135" s="37">
        <v>0</v>
      </c>
      <c r="BZ135" s="37">
        <v>0</v>
      </c>
      <c r="CA135" s="37">
        <v>0</v>
      </c>
      <c r="CB135" s="37">
        <v>404.57</v>
      </c>
      <c r="CC135" s="36">
        <f>SUM($CC$129:$CC$134)</f>
        <v>58.13000000000001</v>
      </c>
      <c r="CD135" s="38">
        <f>$I$135/$I$147*100</f>
        <v>39.185709331582174</v>
      </c>
      <c r="CE135" s="38">
        <v>47.87</v>
      </c>
      <c r="CG135" s="38">
        <v>31.66</v>
      </c>
      <c r="CH135" s="38">
        <v>15.08</v>
      </c>
      <c r="CI135" s="38">
        <v>23.37</v>
      </c>
      <c r="CJ135" s="38">
        <v>3843.71</v>
      </c>
      <c r="CK135" s="38">
        <v>1404.04</v>
      </c>
      <c r="CL135" s="38">
        <v>2623.88</v>
      </c>
      <c r="CM135" s="38">
        <v>42.23</v>
      </c>
      <c r="CN135" s="38">
        <v>27.87</v>
      </c>
      <c r="CO135" s="38">
        <v>35.049999999999997</v>
      </c>
      <c r="CP135" s="38">
        <v>11.5</v>
      </c>
      <c r="CQ135" s="38">
        <v>0.72</v>
      </c>
    </row>
    <row r="136" spans="1:96">
      <c r="B136" s="27" t="s">
        <v>98</v>
      </c>
      <c r="C136" s="16"/>
      <c r="D136" s="16"/>
      <c r="E136" s="16"/>
      <c r="F136" s="16"/>
      <c r="G136" s="16"/>
      <c r="H136" s="16"/>
      <c r="I136" s="16"/>
    </row>
    <row r="137" spans="1:96" s="31" customFormat="1" ht="36">
      <c r="A137" s="31" t="str">
        <f>"48/1"</f>
        <v>48/1</v>
      </c>
      <c r="B137" s="32" t="s">
        <v>151</v>
      </c>
      <c r="C137" s="33" t="str">
        <f>"60"</f>
        <v>60</v>
      </c>
      <c r="D137" s="33">
        <v>0.85</v>
      </c>
      <c r="E137" s="33">
        <v>0</v>
      </c>
      <c r="F137" s="33">
        <v>3.66</v>
      </c>
      <c r="G137" s="33">
        <v>3.66</v>
      </c>
      <c r="H137" s="33">
        <v>6.37</v>
      </c>
      <c r="I137" s="33">
        <v>60.553198439999996</v>
      </c>
      <c r="J137" s="34">
        <v>0.48</v>
      </c>
      <c r="K137" s="34">
        <v>2.34</v>
      </c>
      <c r="L137" s="34">
        <v>0</v>
      </c>
      <c r="M137" s="34">
        <v>0</v>
      </c>
      <c r="N137" s="34">
        <v>1.73</v>
      </c>
      <c r="O137" s="34">
        <v>3.72</v>
      </c>
      <c r="P137" s="34">
        <v>0.92</v>
      </c>
      <c r="Q137" s="34">
        <v>0</v>
      </c>
      <c r="R137" s="34">
        <v>0</v>
      </c>
      <c r="S137" s="34">
        <v>0.17</v>
      </c>
      <c r="T137" s="34">
        <v>1.1399999999999999</v>
      </c>
      <c r="U137" s="34">
        <v>215.02</v>
      </c>
      <c r="V137" s="34">
        <v>169.85</v>
      </c>
      <c r="W137" s="34">
        <v>11</v>
      </c>
      <c r="X137" s="34">
        <v>12.16</v>
      </c>
      <c r="Y137" s="34">
        <v>27.3</v>
      </c>
      <c r="Z137" s="34">
        <v>0.42</v>
      </c>
      <c r="AA137" s="34">
        <v>0</v>
      </c>
      <c r="AB137" s="34">
        <v>1218.8</v>
      </c>
      <c r="AC137" s="34">
        <v>243.69</v>
      </c>
      <c r="AD137" s="34">
        <v>1.69</v>
      </c>
      <c r="AE137" s="34">
        <v>0.03</v>
      </c>
      <c r="AF137" s="34">
        <v>0.03</v>
      </c>
      <c r="AG137" s="34">
        <v>0.38</v>
      </c>
      <c r="AH137" s="34">
        <v>0.69</v>
      </c>
      <c r="AI137" s="34">
        <v>2.4700000000000002</v>
      </c>
      <c r="AJ137" s="34">
        <v>0</v>
      </c>
      <c r="AK137" s="34">
        <v>13.72</v>
      </c>
      <c r="AL137" s="34">
        <v>16.170000000000002</v>
      </c>
      <c r="AM137" s="34">
        <v>20.57</v>
      </c>
      <c r="AN137" s="34">
        <v>22.14</v>
      </c>
      <c r="AO137" s="34">
        <v>4.1399999999999997</v>
      </c>
      <c r="AP137" s="34">
        <v>15.83</v>
      </c>
      <c r="AQ137" s="34">
        <v>6.53</v>
      </c>
      <c r="AR137" s="34">
        <v>15.63</v>
      </c>
      <c r="AS137" s="34">
        <v>20.45</v>
      </c>
      <c r="AT137" s="34">
        <v>46.11</v>
      </c>
      <c r="AU137" s="34">
        <v>33.380000000000003</v>
      </c>
      <c r="AV137" s="34">
        <v>5.22</v>
      </c>
      <c r="AW137" s="34">
        <v>13.9</v>
      </c>
      <c r="AX137" s="34">
        <v>83.55</v>
      </c>
      <c r="AY137" s="34">
        <v>0</v>
      </c>
      <c r="AZ137" s="34">
        <v>11.16</v>
      </c>
      <c r="BA137" s="34">
        <v>10.72</v>
      </c>
      <c r="BB137" s="34">
        <v>9.81</v>
      </c>
      <c r="BC137" s="34">
        <v>4.7300000000000004</v>
      </c>
      <c r="BD137" s="34">
        <v>0</v>
      </c>
      <c r="BE137" s="34">
        <v>0</v>
      </c>
      <c r="BF137" s="34">
        <v>0</v>
      </c>
      <c r="BG137" s="34">
        <v>0</v>
      </c>
      <c r="BH137" s="34">
        <v>0</v>
      </c>
      <c r="BI137" s="34">
        <v>0</v>
      </c>
      <c r="BJ137" s="34">
        <v>0</v>
      </c>
      <c r="BK137" s="34">
        <v>0.24</v>
      </c>
      <c r="BL137" s="34">
        <v>0</v>
      </c>
      <c r="BM137" s="34">
        <v>0.15</v>
      </c>
      <c r="BN137" s="34">
        <v>0.01</v>
      </c>
      <c r="BO137" s="34">
        <v>0.02</v>
      </c>
      <c r="BP137" s="34">
        <v>0</v>
      </c>
      <c r="BQ137" s="34">
        <v>0</v>
      </c>
      <c r="BR137" s="34">
        <v>0</v>
      </c>
      <c r="BS137" s="34">
        <v>0.88</v>
      </c>
      <c r="BT137" s="34">
        <v>0</v>
      </c>
      <c r="BU137" s="34">
        <v>0</v>
      </c>
      <c r="BV137" s="34">
        <v>2.11</v>
      </c>
      <c r="BW137" s="34">
        <v>0</v>
      </c>
      <c r="BX137" s="34">
        <v>0</v>
      </c>
      <c r="BY137" s="34">
        <v>0</v>
      </c>
      <c r="BZ137" s="34">
        <v>0</v>
      </c>
      <c r="CA137" s="34">
        <v>0</v>
      </c>
      <c r="CB137" s="34">
        <v>48.06</v>
      </c>
      <c r="CC137" s="33">
        <v>11.49</v>
      </c>
      <c r="CE137" s="31">
        <v>203.13</v>
      </c>
      <c r="CG137" s="31">
        <v>14.66</v>
      </c>
      <c r="CH137" s="31">
        <v>8.56</v>
      </c>
      <c r="CI137" s="31">
        <v>11.61</v>
      </c>
      <c r="CJ137" s="31">
        <v>359.34</v>
      </c>
      <c r="CK137" s="31">
        <v>163.22</v>
      </c>
      <c r="CL137" s="31">
        <v>261.27999999999997</v>
      </c>
      <c r="CM137" s="31">
        <v>6.87</v>
      </c>
      <c r="CN137" s="31">
        <v>1.85</v>
      </c>
      <c r="CO137" s="31">
        <v>4.3600000000000003</v>
      </c>
      <c r="CP137" s="31">
        <v>0</v>
      </c>
      <c r="CQ137" s="31">
        <v>0.3</v>
      </c>
      <c r="CR137" s="31">
        <v>6.96</v>
      </c>
    </row>
    <row r="138" spans="1:96" s="31" customFormat="1">
      <c r="A138" s="31" t="str">
        <f>"4/2"</f>
        <v>4/2</v>
      </c>
      <c r="B138" s="32" t="s">
        <v>117</v>
      </c>
      <c r="C138" s="33" t="str">
        <f>"200"</f>
        <v>200</v>
      </c>
      <c r="D138" s="33">
        <v>1.75</v>
      </c>
      <c r="E138" s="33">
        <v>0</v>
      </c>
      <c r="F138" s="33">
        <v>4.37</v>
      </c>
      <c r="G138" s="33">
        <v>4.22</v>
      </c>
      <c r="H138" s="33">
        <v>13.81</v>
      </c>
      <c r="I138" s="33">
        <v>97.159974080000012</v>
      </c>
      <c r="J138" s="34">
        <v>0.99</v>
      </c>
      <c r="K138" s="34">
        <v>2.6</v>
      </c>
      <c r="L138" s="34">
        <v>0</v>
      </c>
      <c r="M138" s="34">
        <v>0</v>
      </c>
      <c r="N138" s="34">
        <v>6.88</v>
      </c>
      <c r="O138" s="34">
        <v>4.8499999999999996</v>
      </c>
      <c r="P138" s="34">
        <v>2.0699999999999998</v>
      </c>
      <c r="Q138" s="34">
        <v>0</v>
      </c>
      <c r="R138" s="34">
        <v>0</v>
      </c>
      <c r="S138" s="34">
        <v>0.21</v>
      </c>
      <c r="T138" s="34">
        <v>2.15</v>
      </c>
      <c r="U138" s="34">
        <v>432.8</v>
      </c>
      <c r="V138" s="34">
        <v>342.82</v>
      </c>
      <c r="W138" s="34">
        <v>32.020000000000003</v>
      </c>
      <c r="X138" s="34">
        <v>21.5</v>
      </c>
      <c r="Y138" s="34">
        <v>49.34</v>
      </c>
      <c r="Z138" s="34">
        <v>1.07</v>
      </c>
      <c r="AA138" s="34">
        <v>3.02</v>
      </c>
      <c r="AB138" s="34">
        <v>779.46</v>
      </c>
      <c r="AC138" s="34">
        <v>167.5</v>
      </c>
      <c r="AD138" s="34">
        <v>1.91</v>
      </c>
      <c r="AE138" s="34">
        <v>0.05</v>
      </c>
      <c r="AF138" s="34">
        <v>0.05</v>
      </c>
      <c r="AG138" s="34">
        <v>0.53</v>
      </c>
      <c r="AH138" s="34">
        <v>1.01</v>
      </c>
      <c r="AI138" s="34">
        <v>5.45</v>
      </c>
      <c r="AJ138" s="34">
        <v>0</v>
      </c>
      <c r="AK138" s="34">
        <v>86.93</v>
      </c>
      <c r="AL138" s="34">
        <v>82.77</v>
      </c>
      <c r="AM138" s="34">
        <v>131.69</v>
      </c>
      <c r="AN138" s="34">
        <v>147.71</v>
      </c>
      <c r="AO138" s="34">
        <v>38.340000000000003</v>
      </c>
      <c r="AP138" s="34">
        <v>82.7</v>
      </c>
      <c r="AQ138" s="34">
        <v>24.47</v>
      </c>
      <c r="AR138" s="34">
        <v>76.319999999999993</v>
      </c>
      <c r="AS138" s="34">
        <v>97.28</v>
      </c>
      <c r="AT138" s="34">
        <v>143.5</v>
      </c>
      <c r="AU138" s="34">
        <v>286.95</v>
      </c>
      <c r="AV138" s="34">
        <v>46.68</v>
      </c>
      <c r="AW138" s="34">
        <v>81.349999999999994</v>
      </c>
      <c r="AX138" s="34">
        <v>383.57</v>
      </c>
      <c r="AY138" s="34">
        <v>0</v>
      </c>
      <c r="AZ138" s="34">
        <v>76.27</v>
      </c>
      <c r="BA138" s="34">
        <v>84.57</v>
      </c>
      <c r="BB138" s="34">
        <v>69.28</v>
      </c>
      <c r="BC138" s="34">
        <v>26.69</v>
      </c>
      <c r="BD138" s="34">
        <v>0</v>
      </c>
      <c r="BE138" s="34">
        <v>0</v>
      </c>
      <c r="BF138" s="34">
        <v>0</v>
      </c>
      <c r="BG138" s="34">
        <v>0</v>
      </c>
      <c r="BH138" s="34">
        <v>0</v>
      </c>
      <c r="BI138" s="34">
        <v>0</v>
      </c>
      <c r="BJ138" s="34">
        <v>0</v>
      </c>
      <c r="BK138" s="34">
        <v>0.24</v>
      </c>
      <c r="BL138" s="34">
        <v>0</v>
      </c>
      <c r="BM138" s="34">
        <v>0.15</v>
      </c>
      <c r="BN138" s="34">
        <v>0.01</v>
      </c>
      <c r="BO138" s="34">
        <v>0.02</v>
      </c>
      <c r="BP138" s="34">
        <v>0</v>
      </c>
      <c r="BQ138" s="34">
        <v>0</v>
      </c>
      <c r="BR138" s="34">
        <v>0</v>
      </c>
      <c r="BS138" s="34">
        <v>0.89</v>
      </c>
      <c r="BT138" s="34">
        <v>0</v>
      </c>
      <c r="BU138" s="34">
        <v>0</v>
      </c>
      <c r="BV138" s="34">
        <v>2.39</v>
      </c>
      <c r="BW138" s="34">
        <v>0</v>
      </c>
      <c r="BX138" s="34">
        <v>0</v>
      </c>
      <c r="BY138" s="34">
        <v>0</v>
      </c>
      <c r="BZ138" s="34">
        <v>0</v>
      </c>
      <c r="CA138" s="34">
        <v>0</v>
      </c>
      <c r="CB138" s="34">
        <v>251.88</v>
      </c>
      <c r="CC138" s="33">
        <v>19.63</v>
      </c>
      <c r="CE138" s="31">
        <v>132.93</v>
      </c>
      <c r="CG138" s="31">
        <v>51.47</v>
      </c>
      <c r="CH138" s="31">
        <v>30.55</v>
      </c>
      <c r="CI138" s="31">
        <v>41.01</v>
      </c>
      <c r="CJ138" s="31">
        <v>1072.21</v>
      </c>
      <c r="CK138" s="31">
        <v>410.46</v>
      </c>
      <c r="CL138" s="31">
        <v>741.33</v>
      </c>
      <c r="CM138" s="31">
        <v>44.66</v>
      </c>
      <c r="CN138" s="31">
        <v>23.68</v>
      </c>
      <c r="CO138" s="31">
        <v>34.17</v>
      </c>
      <c r="CP138" s="31">
        <v>1.04</v>
      </c>
      <c r="CQ138" s="31">
        <v>1.04</v>
      </c>
      <c r="CR138" s="31">
        <v>11.9</v>
      </c>
    </row>
    <row r="139" spans="1:96" s="31" customFormat="1">
      <c r="A139" s="31" t="str">
        <f>"39/3"</f>
        <v>39/3</v>
      </c>
      <c r="B139" s="32" t="s">
        <v>101</v>
      </c>
      <c r="C139" s="33" t="str">
        <f>"150"</f>
        <v>150</v>
      </c>
      <c r="D139" s="33">
        <v>6.58</v>
      </c>
      <c r="E139" s="33">
        <v>0</v>
      </c>
      <c r="F139" s="33">
        <v>1.72</v>
      </c>
      <c r="G139" s="33">
        <v>1.72</v>
      </c>
      <c r="H139" s="33">
        <v>34.47</v>
      </c>
      <c r="I139" s="33">
        <v>170.91364949999999</v>
      </c>
      <c r="J139" s="34">
        <v>0.32</v>
      </c>
      <c r="K139" s="34">
        <v>0</v>
      </c>
      <c r="L139" s="34">
        <v>0</v>
      </c>
      <c r="M139" s="34">
        <v>0</v>
      </c>
      <c r="N139" s="34">
        <v>0.73</v>
      </c>
      <c r="O139" s="34">
        <v>28.03</v>
      </c>
      <c r="P139" s="34">
        <v>5.72</v>
      </c>
      <c r="Q139" s="34">
        <v>0</v>
      </c>
      <c r="R139" s="34">
        <v>0</v>
      </c>
      <c r="S139" s="34">
        <v>0</v>
      </c>
      <c r="T139" s="34">
        <v>1.65</v>
      </c>
      <c r="U139" s="34">
        <v>289</v>
      </c>
      <c r="V139" s="34">
        <v>200.39</v>
      </c>
      <c r="W139" s="34">
        <v>13.01</v>
      </c>
      <c r="X139" s="34">
        <v>101.33</v>
      </c>
      <c r="Y139" s="34">
        <v>148.1</v>
      </c>
      <c r="Z139" s="34">
        <v>3.48</v>
      </c>
      <c r="AA139" s="34">
        <v>0</v>
      </c>
      <c r="AB139" s="34">
        <v>4.79</v>
      </c>
      <c r="AC139" s="34">
        <v>1.07</v>
      </c>
      <c r="AD139" s="34">
        <v>0.43</v>
      </c>
      <c r="AE139" s="34">
        <v>0.19</v>
      </c>
      <c r="AF139" s="34">
        <v>0.1</v>
      </c>
      <c r="AG139" s="34">
        <v>1.9</v>
      </c>
      <c r="AH139" s="34">
        <v>3.83</v>
      </c>
      <c r="AI139" s="34">
        <v>0</v>
      </c>
      <c r="AJ139" s="34">
        <v>0</v>
      </c>
      <c r="AK139" s="34">
        <v>307.89</v>
      </c>
      <c r="AL139" s="34">
        <v>240.05</v>
      </c>
      <c r="AM139" s="34">
        <v>388.78</v>
      </c>
      <c r="AN139" s="34">
        <v>276.58</v>
      </c>
      <c r="AO139" s="34">
        <v>166.99</v>
      </c>
      <c r="AP139" s="34">
        <v>208.74</v>
      </c>
      <c r="AQ139" s="34">
        <v>93.93</v>
      </c>
      <c r="AR139" s="34">
        <v>308.94</v>
      </c>
      <c r="AS139" s="34">
        <v>302.67</v>
      </c>
      <c r="AT139" s="34">
        <v>584.47</v>
      </c>
      <c r="AU139" s="34">
        <v>575.08000000000004</v>
      </c>
      <c r="AV139" s="34">
        <v>156.56</v>
      </c>
      <c r="AW139" s="34">
        <v>375.73</v>
      </c>
      <c r="AX139" s="34">
        <v>1179.3800000000001</v>
      </c>
      <c r="AY139" s="34">
        <v>0</v>
      </c>
      <c r="AZ139" s="34">
        <v>260.93</v>
      </c>
      <c r="BA139" s="34">
        <v>316.24</v>
      </c>
      <c r="BB139" s="34">
        <v>224.4</v>
      </c>
      <c r="BC139" s="34">
        <v>172.21</v>
      </c>
      <c r="BD139" s="34">
        <v>0</v>
      </c>
      <c r="BE139" s="34">
        <v>0</v>
      </c>
      <c r="BF139" s="34">
        <v>0</v>
      </c>
      <c r="BG139" s="34">
        <v>0</v>
      </c>
      <c r="BH139" s="34">
        <v>0</v>
      </c>
      <c r="BI139" s="34">
        <v>0.01</v>
      </c>
      <c r="BJ139" s="34">
        <v>0</v>
      </c>
      <c r="BK139" s="34">
        <v>0.28000000000000003</v>
      </c>
      <c r="BL139" s="34">
        <v>0</v>
      </c>
      <c r="BM139" s="34">
        <v>0.02</v>
      </c>
      <c r="BN139" s="34">
        <v>0.01</v>
      </c>
      <c r="BO139" s="34">
        <v>0</v>
      </c>
      <c r="BP139" s="34">
        <v>0</v>
      </c>
      <c r="BQ139" s="34">
        <v>0</v>
      </c>
      <c r="BR139" s="34">
        <v>0.01</v>
      </c>
      <c r="BS139" s="34">
        <v>0.56000000000000005</v>
      </c>
      <c r="BT139" s="34">
        <v>0.01</v>
      </c>
      <c r="BU139" s="34">
        <v>0</v>
      </c>
      <c r="BV139" s="34">
        <v>0.55000000000000004</v>
      </c>
      <c r="BW139" s="34">
        <v>0.05</v>
      </c>
      <c r="BX139" s="34">
        <v>0</v>
      </c>
      <c r="BY139" s="34">
        <v>0</v>
      </c>
      <c r="BZ139" s="34">
        <v>0</v>
      </c>
      <c r="CA139" s="34">
        <v>0</v>
      </c>
      <c r="CB139" s="34">
        <v>87.71</v>
      </c>
      <c r="CC139" s="33">
        <v>3.53</v>
      </c>
      <c r="CE139" s="31">
        <v>0.8</v>
      </c>
      <c r="CG139" s="31">
        <v>40.03</v>
      </c>
      <c r="CH139" s="31">
        <v>22.03</v>
      </c>
      <c r="CI139" s="31">
        <v>31.03</v>
      </c>
      <c r="CJ139" s="31">
        <v>2502.39</v>
      </c>
      <c r="CK139" s="31">
        <v>1232.1600000000001</v>
      </c>
      <c r="CL139" s="31">
        <v>1867.28</v>
      </c>
      <c r="CM139" s="31">
        <v>36.590000000000003</v>
      </c>
      <c r="CN139" s="31">
        <v>24.34</v>
      </c>
      <c r="CO139" s="31">
        <v>30.46</v>
      </c>
      <c r="CP139" s="31">
        <v>0</v>
      </c>
      <c r="CQ139" s="31">
        <v>0.75</v>
      </c>
      <c r="CR139" s="31">
        <v>2.14</v>
      </c>
    </row>
    <row r="140" spans="1:96" s="31" customFormat="1" ht="24">
      <c r="A140" s="31" t="str">
        <f>"16/8"</f>
        <v>16/8</v>
      </c>
      <c r="B140" s="32" t="s">
        <v>102</v>
      </c>
      <c r="C140" s="33" t="str">
        <f>"90"</f>
        <v>90</v>
      </c>
      <c r="D140" s="33">
        <v>13.5</v>
      </c>
      <c r="E140" s="33">
        <v>11.93</v>
      </c>
      <c r="F140" s="33">
        <v>11.62</v>
      </c>
      <c r="G140" s="33">
        <v>3.52</v>
      </c>
      <c r="H140" s="33">
        <v>9.64</v>
      </c>
      <c r="I140" s="33">
        <v>197.0136</v>
      </c>
      <c r="J140" s="34">
        <v>5.37</v>
      </c>
      <c r="K140" s="34">
        <v>2.93</v>
      </c>
      <c r="L140" s="34">
        <v>0</v>
      </c>
      <c r="M140" s="34">
        <v>0</v>
      </c>
      <c r="N140" s="34">
        <v>0.99</v>
      </c>
      <c r="O140" s="34">
        <v>8.18</v>
      </c>
      <c r="P140" s="34">
        <v>0.47</v>
      </c>
      <c r="Q140" s="34">
        <v>0</v>
      </c>
      <c r="R140" s="34">
        <v>0</v>
      </c>
      <c r="S140" s="34">
        <v>0.05</v>
      </c>
      <c r="T140" s="34">
        <v>1.48</v>
      </c>
      <c r="U140" s="34">
        <v>206.09</v>
      </c>
      <c r="V140" s="34">
        <v>207.73</v>
      </c>
      <c r="W140" s="34">
        <v>10.72</v>
      </c>
      <c r="X140" s="34">
        <v>16.489999999999998</v>
      </c>
      <c r="Y140" s="34">
        <v>117.41</v>
      </c>
      <c r="Z140" s="34">
        <v>1.95</v>
      </c>
      <c r="AA140" s="34">
        <v>0</v>
      </c>
      <c r="AB140" s="34">
        <v>0</v>
      </c>
      <c r="AC140" s="34">
        <v>0</v>
      </c>
      <c r="AD140" s="34">
        <v>2.35</v>
      </c>
      <c r="AE140" s="34">
        <v>0.05</v>
      </c>
      <c r="AF140" s="34">
        <v>0.1</v>
      </c>
      <c r="AG140" s="34">
        <v>2.96</v>
      </c>
      <c r="AH140" s="34">
        <v>5.78</v>
      </c>
      <c r="AI140" s="34">
        <v>0.18</v>
      </c>
      <c r="AJ140" s="34">
        <v>0</v>
      </c>
      <c r="AK140" s="34">
        <v>710.76</v>
      </c>
      <c r="AL140" s="34">
        <v>550.45000000000005</v>
      </c>
      <c r="AM140" s="34">
        <v>1022.8</v>
      </c>
      <c r="AN140" s="34">
        <v>1043.83</v>
      </c>
      <c r="AO140" s="34">
        <v>300.11</v>
      </c>
      <c r="AP140" s="34">
        <v>544.41999999999996</v>
      </c>
      <c r="AQ140" s="34">
        <v>145.82</v>
      </c>
      <c r="AR140" s="34">
        <v>563.15</v>
      </c>
      <c r="AS140" s="34">
        <v>729.49</v>
      </c>
      <c r="AT140" s="34">
        <v>715.01</v>
      </c>
      <c r="AU140" s="34">
        <v>1173.75</v>
      </c>
      <c r="AV140" s="34">
        <v>475.31</v>
      </c>
      <c r="AW140" s="34">
        <v>636.25</v>
      </c>
      <c r="AX140" s="34">
        <v>2266.58</v>
      </c>
      <c r="AY140" s="34">
        <v>185.96</v>
      </c>
      <c r="AZ140" s="34">
        <v>535.70000000000005</v>
      </c>
      <c r="BA140" s="34">
        <v>542.12</v>
      </c>
      <c r="BB140" s="34">
        <v>449.78</v>
      </c>
      <c r="BC140" s="34">
        <v>188.14</v>
      </c>
      <c r="BD140" s="34">
        <v>0</v>
      </c>
      <c r="BE140" s="34">
        <v>0</v>
      </c>
      <c r="BF140" s="34">
        <v>0</v>
      </c>
      <c r="BG140" s="34">
        <v>0</v>
      </c>
      <c r="BH140" s="34">
        <v>0</v>
      </c>
      <c r="BI140" s="34">
        <v>0</v>
      </c>
      <c r="BJ140" s="34">
        <v>0</v>
      </c>
      <c r="BK140" s="34">
        <v>0.22</v>
      </c>
      <c r="BL140" s="34">
        <v>0</v>
      </c>
      <c r="BM140" s="34">
        <v>0.14000000000000001</v>
      </c>
      <c r="BN140" s="34">
        <v>0.01</v>
      </c>
      <c r="BO140" s="34">
        <v>0.02</v>
      </c>
      <c r="BP140" s="34">
        <v>0</v>
      </c>
      <c r="BQ140" s="34">
        <v>0</v>
      </c>
      <c r="BR140" s="34">
        <v>0</v>
      </c>
      <c r="BS140" s="34">
        <v>0.81</v>
      </c>
      <c r="BT140" s="34">
        <v>0</v>
      </c>
      <c r="BU140" s="34">
        <v>0</v>
      </c>
      <c r="BV140" s="34">
        <v>2.0299999999999998</v>
      </c>
      <c r="BW140" s="34">
        <v>0</v>
      </c>
      <c r="BX140" s="34">
        <v>0</v>
      </c>
      <c r="BY140" s="34">
        <v>0</v>
      </c>
      <c r="BZ140" s="34">
        <v>0</v>
      </c>
      <c r="CA140" s="34">
        <v>0</v>
      </c>
      <c r="CB140" s="34">
        <v>77.349999999999994</v>
      </c>
      <c r="CC140" s="33">
        <v>55.86</v>
      </c>
      <c r="CE140" s="31">
        <v>0</v>
      </c>
      <c r="CG140" s="31">
        <v>24.01</v>
      </c>
      <c r="CH140" s="31">
        <v>12.44</v>
      </c>
      <c r="CI140" s="31">
        <v>18.23</v>
      </c>
      <c r="CJ140" s="31">
        <v>482.14</v>
      </c>
      <c r="CK140" s="31">
        <v>173.47</v>
      </c>
      <c r="CL140" s="31">
        <v>327.81</v>
      </c>
      <c r="CM140" s="31">
        <v>10.29</v>
      </c>
      <c r="CN140" s="31">
        <v>6.98</v>
      </c>
      <c r="CO140" s="31">
        <v>8.64</v>
      </c>
      <c r="CP140" s="31">
        <v>0</v>
      </c>
      <c r="CQ140" s="31">
        <v>0.45</v>
      </c>
      <c r="CR140" s="31">
        <v>34.07</v>
      </c>
    </row>
    <row r="141" spans="1:96" s="31" customFormat="1">
      <c r="A141" s="31" t="str">
        <f>"601"</f>
        <v>601</v>
      </c>
      <c r="B141" s="32" t="s">
        <v>103</v>
      </c>
      <c r="C141" s="33" t="str">
        <f>"20"</f>
        <v>20</v>
      </c>
      <c r="D141" s="33">
        <v>0.28999999999999998</v>
      </c>
      <c r="E141" s="33">
        <v>0</v>
      </c>
      <c r="F141" s="33">
        <v>0.6</v>
      </c>
      <c r="G141" s="33">
        <v>0.02</v>
      </c>
      <c r="H141" s="33">
        <v>1.1599999999999999</v>
      </c>
      <c r="I141" s="33">
        <v>11.233095985</v>
      </c>
      <c r="J141" s="34">
        <v>0.45</v>
      </c>
      <c r="K141" s="34">
        <v>0</v>
      </c>
      <c r="L141" s="34">
        <v>0</v>
      </c>
      <c r="M141" s="34">
        <v>0</v>
      </c>
      <c r="N141" s="34">
        <v>0.26</v>
      </c>
      <c r="O141" s="34">
        <v>0.85</v>
      </c>
      <c r="P141" s="34">
        <v>0.05</v>
      </c>
      <c r="Q141" s="34">
        <v>0</v>
      </c>
      <c r="R141" s="34">
        <v>0</v>
      </c>
      <c r="S141" s="34">
        <v>0.05</v>
      </c>
      <c r="T141" s="34">
        <v>0.38</v>
      </c>
      <c r="U141" s="34">
        <v>131.16999999999999</v>
      </c>
      <c r="V141" s="34">
        <v>10.56</v>
      </c>
      <c r="W141" s="34">
        <v>4.8</v>
      </c>
      <c r="X141" s="34">
        <v>0.85</v>
      </c>
      <c r="Y141" s="34">
        <v>3.86</v>
      </c>
      <c r="Z141" s="34">
        <v>0.04</v>
      </c>
      <c r="AA141" s="34">
        <v>1.8</v>
      </c>
      <c r="AB141" s="34">
        <v>9.92</v>
      </c>
      <c r="AC141" s="34">
        <v>7.15</v>
      </c>
      <c r="AD141" s="34">
        <v>0.04</v>
      </c>
      <c r="AE141" s="34">
        <v>0</v>
      </c>
      <c r="AF141" s="34">
        <v>0</v>
      </c>
      <c r="AG141" s="34">
        <v>0.02</v>
      </c>
      <c r="AH141" s="34">
        <v>0.09</v>
      </c>
      <c r="AI141" s="34">
        <v>0.11</v>
      </c>
      <c r="AJ141" s="34">
        <v>0</v>
      </c>
      <c r="AK141" s="34">
        <v>6.24</v>
      </c>
      <c r="AL141" s="34">
        <v>5.7</v>
      </c>
      <c r="AM141" s="34">
        <v>10.68</v>
      </c>
      <c r="AN141" s="34">
        <v>3.31</v>
      </c>
      <c r="AO141" s="34">
        <v>2.0299999999999998</v>
      </c>
      <c r="AP141" s="34">
        <v>4.12</v>
      </c>
      <c r="AQ141" s="34">
        <v>1.33</v>
      </c>
      <c r="AR141" s="34">
        <v>6.63</v>
      </c>
      <c r="AS141" s="34">
        <v>4.37</v>
      </c>
      <c r="AT141" s="34">
        <v>5.3</v>
      </c>
      <c r="AU141" s="34">
        <v>4.51</v>
      </c>
      <c r="AV141" s="34">
        <v>2.65</v>
      </c>
      <c r="AW141" s="34">
        <v>4.6399999999999997</v>
      </c>
      <c r="AX141" s="34">
        <v>40.82</v>
      </c>
      <c r="AY141" s="34">
        <v>0</v>
      </c>
      <c r="AZ141" s="34">
        <v>12.86</v>
      </c>
      <c r="BA141" s="34">
        <v>6.63</v>
      </c>
      <c r="BB141" s="34">
        <v>3.31</v>
      </c>
      <c r="BC141" s="34">
        <v>2.65</v>
      </c>
      <c r="BD141" s="34">
        <v>0</v>
      </c>
      <c r="BE141" s="34">
        <v>0</v>
      </c>
      <c r="BF141" s="34">
        <v>0</v>
      </c>
      <c r="BG141" s="34">
        <v>0</v>
      </c>
      <c r="BH141" s="34">
        <v>0</v>
      </c>
      <c r="BI141" s="34">
        <v>0</v>
      </c>
      <c r="BJ141" s="34">
        <v>0</v>
      </c>
      <c r="BK141" s="34">
        <v>0</v>
      </c>
      <c r="BL141" s="34">
        <v>0</v>
      </c>
      <c r="BM141" s="34">
        <v>0</v>
      </c>
      <c r="BN141" s="34">
        <v>0</v>
      </c>
      <c r="BO141" s="34">
        <v>0</v>
      </c>
      <c r="BP141" s="34">
        <v>0</v>
      </c>
      <c r="BQ141" s="34">
        <v>0</v>
      </c>
      <c r="BR141" s="34">
        <v>0</v>
      </c>
      <c r="BS141" s="34">
        <v>0</v>
      </c>
      <c r="BT141" s="34">
        <v>0</v>
      </c>
      <c r="BU141" s="34">
        <v>0</v>
      </c>
      <c r="BV141" s="34">
        <v>0.01</v>
      </c>
      <c r="BW141" s="34">
        <v>0</v>
      </c>
      <c r="BX141" s="34">
        <v>0</v>
      </c>
      <c r="BY141" s="34">
        <v>0</v>
      </c>
      <c r="BZ141" s="34">
        <v>0</v>
      </c>
      <c r="CA141" s="34">
        <v>0</v>
      </c>
      <c r="CB141" s="34">
        <v>19.510000000000002</v>
      </c>
      <c r="CC141" s="33">
        <v>2.29</v>
      </c>
      <c r="CE141" s="31">
        <v>3.45</v>
      </c>
      <c r="CG141" s="31">
        <v>31.29</v>
      </c>
      <c r="CH141" s="31">
        <v>16.29</v>
      </c>
      <c r="CI141" s="31">
        <v>23.79</v>
      </c>
      <c r="CJ141" s="31">
        <v>142.41</v>
      </c>
      <c r="CK141" s="31">
        <v>58.71</v>
      </c>
      <c r="CL141" s="31">
        <v>100.56</v>
      </c>
      <c r="CM141" s="31">
        <v>7.93</v>
      </c>
      <c r="CN141" s="31">
        <v>4.7300000000000004</v>
      </c>
      <c r="CO141" s="31">
        <v>6.37</v>
      </c>
      <c r="CP141" s="31">
        <v>0</v>
      </c>
      <c r="CQ141" s="31">
        <v>0.33</v>
      </c>
      <c r="CR141" s="31">
        <v>1.39</v>
      </c>
    </row>
    <row r="142" spans="1:96" s="31" customFormat="1">
      <c r="A142" s="31" t="str">
        <f>"2"</f>
        <v>2</v>
      </c>
      <c r="B142" s="32" t="s">
        <v>95</v>
      </c>
      <c r="C142" s="33" t="str">
        <f>"40,2"</f>
        <v>40,2</v>
      </c>
      <c r="D142" s="33">
        <v>2.66</v>
      </c>
      <c r="E142" s="33">
        <v>0</v>
      </c>
      <c r="F142" s="33">
        <v>0.26</v>
      </c>
      <c r="G142" s="33">
        <v>0.26</v>
      </c>
      <c r="H142" s="33">
        <v>18.850000000000001</v>
      </c>
      <c r="I142" s="33">
        <v>90.008201999999983</v>
      </c>
      <c r="J142" s="34">
        <v>0</v>
      </c>
      <c r="K142" s="34">
        <v>0</v>
      </c>
      <c r="L142" s="34">
        <v>0</v>
      </c>
      <c r="M142" s="34">
        <v>0</v>
      </c>
      <c r="N142" s="34">
        <v>0.44</v>
      </c>
      <c r="O142" s="34">
        <v>18.329999999999998</v>
      </c>
      <c r="P142" s="34">
        <v>0.08</v>
      </c>
      <c r="Q142" s="34">
        <v>0</v>
      </c>
      <c r="R142" s="34">
        <v>0</v>
      </c>
      <c r="S142" s="34">
        <v>0</v>
      </c>
      <c r="T142" s="34">
        <v>0.72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0</v>
      </c>
      <c r="AF142" s="34">
        <v>0</v>
      </c>
      <c r="AG142" s="34">
        <v>0</v>
      </c>
      <c r="AH142" s="34">
        <v>0</v>
      </c>
      <c r="AI142" s="34">
        <v>0</v>
      </c>
      <c r="AJ142" s="34">
        <v>0</v>
      </c>
      <c r="AK142" s="34">
        <v>128.35</v>
      </c>
      <c r="AL142" s="34">
        <v>133.6</v>
      </c>
      <c r="AM142" s="34">
        <v>204.6</v>
      </c>
      <c r="AN142" s="34">
        <v>67.849999999999994</v>
      </c>
      <c r="AO142" s="34">
        <v>40.22</v>
      </c>
      <c r="AP142" s="34">
        <v>80.44</v>
      </c>
      <c r="AQ142" s="34">
        <v>30.43</v>
      </c>
      <c r="AR142" s="34">
        <v>145.49</v>
      </c>
      <c r="AS142" s="34">
        <v>90.23</v>
      </c>
      <c r="AT142" s="34">
        <v>125.91</v>
      </c>
      <c r="AU142" s="34">
        <v>103.87</v>
      </c>
      <c r="AV142" s="34">
        <v>54.56</v>
      </c>
      <c r="AW142" s="34">
        <v>96.53</v>
      </c>
      <c r="AX142" s="34">
        <v>807.2</v>
      </c>
      <c r="AY142" s="34">
        <v>0</v>
      </c>
      <c r="AZ142" s="34">
        <v>263</v>
      </c>
      <c r="BA142" s="34">
        <v>114.36</v>
      </c>
      <c r="BB142" s="34">
        <v>75.89</v>
      </c>
      <c r="BC142" s="34">
        <v>60.16</v>
      </c>
      <c r="BD142" s="34">
        <v>0</v>
      </c>
      <c r="BE142" s="34">
        <v>0</v>
      </c>
      <c r="BF142" s="34">
        <v>0</v>
      </c>
      <c r="BG142" s="34">
        <v>0</v>
      </c>
      <c r="BH142" s="34">
        <v>0</v>
      </c>
      <c r="BI142" s="34">
        <v>0</v>
      </c>
      <c r="BJ142" s="34">
        <v>0</v>
      </c>
      <c r="BK142" s="34">
        <v>0.03</v>
      </c>
      <c r="BL142" s="34">
        <v>0</v>
      </c>
      <c r="BM142" s="34">
        <v>0</v>
      </c>
      <c r="BN142" s="34">
        <v>0</v>
      </c>
      <c r="BO142" s="34">
        <v>0</v>
      </c>
      <c r="BP142" s="34">
        <v>0</v>
      </c>
      <c r="BQ142" s="34">
        <v>0</v>
      </c>
      <c r="BR142" s="34">
        <v>0</v>
      </c>
      <c r="BS142" s="34">
        <v>0.03</v>
      </c>
      <c r="BT142" s="34">
        <v>0</v>
      </c>
      <c r="BU142" s="34">
        <v>0</v>
      </c>
      <c r="BV142" s="34">
        <v>0.11</v>
      </c>
      <c r="BW142" s="34">
        <v>0.01</v>
      </c>
      <c r="BX142" s="34">
        <v>0</v>
      </c>
      <c r="BY142" s="34">
        <v>0</v>
      </c>
      <c r="BZ142" s="34">
        <v>0</v>
      </c>
      <c r="CA142" s="34">
        <v>0</v>
      </c>
      <c r="CB142" s="34">
        <v>15.72</v>
      </c>
      <c r="CC142" s="33">
        <v>2.89</v>
      </c>
      <c r="CE142" s="31">
        <v>0</v>
      </c>
      <c r="CG142" s="31">
        <v>0</v>
      </c>
      <c r="CH142" s="31">
        <v>0</v>
      </c>
      <c r="CI142" s="31">
        <v>0</v>
      </c>
      <c r="CJ142" s="31">
        <v>802.15</v>
      </c>
      <c r="CK142" s="31">
        <v>309.04000000000002</v>
      </c>
      <c r="CL142" s="31">
        <v>555.6</v>
      </c>
      <c r="CM142" s="31">
        <v>6.42</v>
      </c>
      <c r="CN142" s="31">
        <v>6.42</v>
      </c>
      <c r="CO142" s="31">
        <v>6.42</v>
      </c>
      <c r="CP142" s="31">
        <v>0</v>
      </c>
      <c r="CQ142" s="31">
        <v>0</v>
      </c>
      <c r="CR142" s="31">
        <v>2.41</v>
      </c>
    </row>
    <row r="143" spans="1:96" s="31" customFormat="1">
      <c r="A143" s="31" t="str">
        <f>"3"</f>
        <v>3</v>
      </c>
      <c r="B143" s="32" t="s">
        <v>104</v>
      </c>
      <c r="C143" s="33" t="str">
        <f>"20"</f>
        <v>20</v>
      </c>
      <c r="D143" s="33">
        <v>1.32</v>
      </c>
      <c r="E143" s="33">
        <v>0</v>
      </c>
      <c r="F143" s="33">
        <v>0.24</v>
      </c>
      <c r="G143" s="33">
        <v>0.24</v>
      </c>
      <c r="H143" s="33">
        <v>8.34</v>
      </c>
      <c r="I143" s="33">
        <v>38.676000000000002</v>
      </c>
      <c r="J143" s="34">
        <v>0.04</v>
      </c>
      <c r="K143" s="34">
        <v>0</v>
      </c>
      <c r="L143" s="34">
        <v>0</v>
      </c>
      <c r="M143" s="34">
        <v>0</v>
      </c>
      <c r="N143" s="34">
        <v>0.24</v>
      </c>
      <c r="O143" s="34">
        <v>6.44</v>
      </c>
      <c r="P143" s="34">
        <v>1.66</v>
      </c>
      <c r="Q143" s="34">
        <v>0</v>
      </c>
      <c r="R143" s="34">
        <v>0</v>
      </c>
      <c r="S143" s="34">
        <v>0.2</v>
      </c>
      <c r="T143" s="34">
        <v>0.5</v>
      </c>
      <c r="U143" s="34">
        <v>122</v>
      </c>
      <c r="V143" s="34">
        <v>49</v>
      </c>
      <c r="W143" s="34">
        <v>7</v>
      </c>
      <c r="X143" s="34">
        <v>9.4</v>
      </c>
      <c r="Y143" s="34">
        <v>31.6</v>
      </c>
      <c r="Z143" s="34">
        <v>0.78</v>
      </c>
      <c r="AA143" s="34">
        <v>0</v>
      </c>
      <c r="AB143" s="34">
        <v>1</v>
      </c>
      <c r="AC143" s="34">
        <v>0.2</v>
      </c>
      <c r="AD143" s="34">
        <v>0.28000000000000003</v>
      </c>
      <c r="AE143" s="34">
        <v>0.04</v>
      </c>
      <c r="AF143" s="34">
        <v>0.02</v>
      </c>
      <c r="AG143" s="34">
        <v>0.14000000000000001</v>
      </c>
      <c r="AH143" s="34">
        <v>0.4</v>
      </c>
      <c r="AI143" s="34">
        <v>0</v>
      </c>
      <c r="AJ143" s="34">
        <v>0</v>
      </c>
      <c r="AK143" s="34">
        <v>0</v>
      </c>
      <c r="AL143" s="34">
        <v>0</v>
      </c>
      <c r="AM143" s="34">
        <v>85.4</v>
      </c>
      <c r="AN143" s="34">
        <v>44.6</v>
      </c>
      <c r="AO143" s="34">
        <v>18.600000000000001</v>
      </c>
      <c r="AP143" s="34">
        <v>39.6</v>
      </c>
      <c r="AQ143" s="34">
        <v>16</v>
      </c>
      <c r="AR143" s="34">
        <v>74.2</v>
      </c>
      <c r="AS143" s="34">
        <v>59.4</v>
      </c>
      <c r="AT143" s="34">
        <v>58.2</v>
      </c>
      <c r="AU143" s="34">
        <v>92.8</v>
      </c>
      <c r="AV143" s="34">
        <v>24.8</v>
      </c>
      <c r="AW143" s="34">
        <v>62</v>
      </c>
      <c r="AX143" s="34">
        <v>305.8</v>
      </c>
      <c r="AY143" s="34">
        <v>0</v>
      </c>
      <c r="AZ143" s="34">
        <v>105.2</v>
      </c>
      <c r="BA143" s="34">
        <v>58.2</v>
      </c>
      <c r="BB143" s="34">
        <v>36</v>
      </c>
      <c r="BC143" s="34">
        <v>26</v>
      </c>
      <c r="BD143" s="34">
        <v>0</v>
      </c>
      <c r="BE143" s="34">
        <v>0</v>
      </c>
      <c r="BF143" s="34">
        <v>0</v>
      </c>
      <c r="BG143" s="34">
        <v>0</v>
      </c>
      <c r="BH143" s="34">
        <v>0</v>
      </c>
      <c r="BI143" s="34">
        <v>0</v>
      </c>
      <c r="BJ143" s="34">
        <v>0</v>
      </c>
      <c r="BK143" s="34">
        <v>0.03</v>
      </c>
      <c r="BL143" s="34">
        <v>0</v>
      </c>
      <c r="BM143" s="34">
        <v>0</v>
      </c>
      <c r="BN143" s="34">
        <v>0</v>
      </c>
      <c r="BO143" s="34">
        <v>0</v>
      </c>
      <c r="BP143" s="34">
        <v>0</v>
      </c>
      <c r="BQ143" s="34">
        <v>0</v>
      </c>
      <c r="BR143" s="34">
        <v>0</v>
      </c>
      <c r="BS143" s="34">
        <v>0.02</v>
      </c>
      <c r="BT143" s="34">
        <v>0</v>
      </c>
      <c r="BU143" s="34">
        <v>0</v>
      </c>
      <c r="BV143" s="34">
        <v>0.1</v>
      </c>
      <c r="BW143" s="34">
        <v>0.02</v>
      </c>
      <c r="BX143" s="34">
        <v>0</v>
      </c>
      <c r="BY143" s="34">
        <v>0</v>
      </c>
      <c r="BZ143" s="34">
        <v>0</v>
      </c>
      <c r="CA143" s="34">
        <v>0</v>
      </c>
      <c r="CB143" s="34">
        <v>9.4</v>
      </c>
      <c r="CC143" s="33">
        <v>1.48</v>
      </c>
      <c r="CE143" s="31">
        <v>0.17</v>
      </c>
      <c r="CG143" s="31">
        <v>0</v>
      </c>
      <c r="CH143" s="31">
        <v>0</v>
      </c>
      <c r="CI143" s="31">
        <v>0</v>
      </c>
      <c r="CJ143" s="31">
        <v>0</v>
      </c>
      <c r="CK143" s="31">
        <v>0</v>
      </c>
      <c r="CL143" s="31">
        <v>0</v>
      </c>
      <c r="CM143" s="31">
        <v>0</v>
      </c>
      <c r="CN143" s="31">
        <v>0</v>
      </c>
      <c r="CO143" s="31">
        <v>0</v>
      </c>
      <c r="CP143" s="31">
        <v>0</v>
      </c>
      <c r="CQ143" s="31">
        <v>0</v>
      </c>
      <c r="CR143" s="31">
        <v>1.23</v>
      </c>
    </row>
    <row r="144" spans="1:96" s="31" customFormat="1" ht="24">
      <c r="A144" s="31" t="str">
        <f>"16/10"</f>
        <v>16/10</v>
      </c>
      <c r="B144" s="32" t="s">
        <v>152</v>
      </c>
      <c r="C144" s="33" t="str">
        <f>"200"</f>
        <v>200</v>
      </c>
      <c r="D144" s="33">
        <v>0.93</v>
      </c>
      <c r="E144" s="33">
        <v>0</v>
      </c>
      <c r="F144" s="33">
        <v>0.11</v>
      </c>
      <c r="G144" s="33">
        <v>0.11</v>
      </c>
      <c r="H144" s="33">
        <v>18.399999999999999</v>
      </c>
      <c r="I144" s="33">
        <v>69.692080000000004</v>
      </c>
      <c r="J144" s="34">
        <v>0.03</v>
      </c>
      <c r="K144" s="34">
        <v>0</v>
      </c>
      <c r="L144" s="34">
        <v>0</v>
      </c>
      <c r="M144" s="34">
        <v>0</v>
      </c>
      <c r="N144" s="34">
        <v>14.01</v>
      </c>
      <c r="O144" s="34">
        <v>0.72</v>
      </c>
      <c r="P144" s="34">
        <v>3.67</v>
      </c>
      <c r="Q144" s="34">
        <v>0</v>
      </c>
      <c r="R144" s="34">
        <v>0</v>
      </c>
      <c r="S144" s="34">
        <v>0.48</v>
      </c>
      <c r="T144" s="34">
        <v>0.84</v>
      </c>
      <c r="U144" s="34">
        <v>3.12</v>
      </c>
      <c r="V144" s="34">
        <v>257.60000000000002</v>
      </c>
      <c r="W144" s="34">
        <v>26.34</v>
      </c>
      <c r="X144" s="34">
        <v>15.77</v>
      </c>
      <c r="Y144" s="34">
        <v>21.16</v>
      </c>
      <c r="Z144" s="34">
        <v>0.63</v>
      </c>
      <c r="AA144" s="34">
        <v>0</v>
      </c>
      <c r="AB144" s="34">
        <v>693</v>
      </c>
      <c r="AC144" s="34">
        <v>128.30000000000001</v>
      </c>
      <c r="AD144" s="34">
        <v>1.02</v>
      </c>
      <c r="AE144" s="34">
        <v>0.02</v>
      </c>
      <c r="AF144" s="34">
        <v>0.04</v>
      </c>
      <c r="AG144" s="34">
        <v>0.43</v>
      </c>
      <c r="AH144" s="34">
        <v>0.66</v>
      </c>
      <c r="AI144" s="34">
        <v>20.239999999999998</v>
      </c>
      <c r="AJ144" s="34">
        <v>0</v>
      </c>
      <c r="AK144" s="34">
        <v>0.01</v>
      </c>
      <c r="AL144" s="34">
        <v>0.01</v>
      </c>
      <c r="AM144" s="34">
        <v>0.01</v>
      </c>
      <c r="AN144" s="34">
        <v>0.01</v>
      </c>
      <c r="AO144" s="34">
        <v>0</v>
      </c>
      <c r="AP144" s="34">
        <v>0.01</v>
      </c>
      <c r="AQ144" s="34">
        <v>0</v>
      </c>
      <c r="AR144" s="34">
        <v>0.01</v>
      </c>
      <c r="AS144" s="34">
        <v>0.01</v>
      </c>
      <c r="AT144" s="34">
        <v>0.01</v>
      </c>
      <c r="AU144" s="34">
        <v>0.04</v>
      </c>
      <c r="AV144" s="34">
        <v>0</v>
      </c>
      <c r="AW144" s="34">
        <v>0.01</v>
      </c>
      <c r="AX144" s="34">
        <v>0.02</v>
      </c>
      <c r="AY144" s="34">
        <v>0</v>
      </c>
      <c r="AZ144" s="34">
        <v>0.01</v>
      </c>
      <c r="BA144" s="34">
        <v>0.01</v>
      </c>
      <c r="BB144" s="34">
        <v>0</v>
      </c>
      <c r="BC144" s="34">
        <v>0</v>
      </c>
      <c r="BD144" s="34">
        <v>0</v>
      </c>
      <c r="BE144" s="34">
        <v>0</v>
      </c>
      <c r="BF144" s="34">
        <v>0</v>
      </c>
      <c r="BG144" s="34">
        <v>0</v>
      </c>
      <c r="BH144" s="34">
        <v>0</v>
      </c>
      <c r="BI144" s="34">
        <v>0</v>
      </c>
      <c r="BJ144" s="34">
        <v>0</v>
      </c>
      <c r="BK144" s="34">
        <v>0</v>
      </c>
      <c r="BL144" s="34">
        <v>0</v>
      </c>
      <c r="BM144" s="34">
        <v>0</v>
      </c>
      <c r="BN144" s="34">
        <v>0</v>
      </c>
      <c r="BO144" s="34">
        <v>0</v>
      </c>
      <c r="BP144" s="34">
        <v>0</v>
      </c>
      <c r="BQ144" s="34">
        <v>0</v>
      </c>
      <c r="BR144" s="34">
        <v>0</v>
      </c>
      <c r="BS144" s="34">
        <v>0.01</v>
      </c>
      <c r="BT144" s="34">
        <v>0</v>
      </c>
      <c r="BU144" s="34">
        <v>0</v>
      </c>
      <c r="BV144" s="34">
        <v>0</v>
      </c>
      <c r="BW144" s="34">
        <v>0</v>
      </c>
      <c r="BX144" s="34">
        <v>0</v>
      </c>
      <c r="BY144" s="34">
        <v>0</v>
      </c>
      <c r="BZ144" s="34">
        <v>0</v>
      </c>
      <c r="CA144" s="34">
        <v>0</v>
      </c>
      <c r="CB144" s="34">
        <v>213.71</v>
      </c>
      <c r="CC144" s="33">
        <v>7.51</v>
      </c>
      <c r="CE144" s="31">
        <v>115.5</v>
      </c>
      <c r="CG144" s="31">
        <v>5.27</v>
      </c>
      <c r="CH144" s="31">
        <v>5.27</v>
      </c>
      <c r="CI144" s="31">
        <v>5.27</v>
      </c>
      <c r="CJ144" s="31">
        <v>525</v>
      </c>
      <c r="CK144" s="31">
        <v>207</v>
      </c>
      <c r="CL144" s="31">
        <v>366</v>
      </c>
      <c r="CM144" s="31">
        <v>51.54</v>
      </c>
      <c r="CN144" s="31">
        <v>30.44</v>
      </c>
      <c r="CO144" s="31">
        <v>40.99</v>
      </c>
      <c r="CP144" s="31">
        <v>5</v>
      </c>
      <c r="CQ144" s="31">
        <v>0</v>
      </c>
      <c r="CR144" s="31">
        <v>4.55</v>
      </c>
    </row>
    <row r="145" spans="1:96" s="28" customFormat="1">
      <c r="A145" s="28" t="str">
        <f>"12/2"</f>
        <v>12/2</v>
      </c>
      <c r="B145" s="29" t="s">
        <v>121</v>
      </c>
      <c r="C145" s="30" t="str">
        <f>"200"</f>
        <v>200</v>
      </c>
      <c r="D145" s="30">
        <v>1.8</v>
      </c>
      <c r="E145" s="30">
        <v>0</v>
      </c>
      <c r="F145" s="30">
        <v>0.4</v>
      </c>
      <c r="G145" s="30">
        <v>0.4</v>
      </c>
      <c r="H145" s="30">
        <v>20.6</v>
      </c>
      <c r="I145" s="30">
        <v>88.96</v>
      </c>
      <c r="J145" s="18">
        <v>0</v>
      </c>
      <c r="K145" s="18">
        <v>0</v>
      </c>
      <c r="L145" s="18">
        <v>0</v>
      </c>
      <c r="M145" s="18">
        <v>0</v>
      </c>
      <c r="N145" s="18">
        <v>16.2</v>
      </c>
      <c r="O145" s="18">
        <v>0</v>
      </c>
      <c r="P145" s="18">
        <v>4.4000000000000004</v>
      </c>
      <c r="Q145" s="18">
        <v>0</v>
      </c>
      <c r="R145" s="18">
        <v>0</v>
      </c>
      <c r="S145" s="18">
        <v>2.6</v>
      </c>
      <c r="T145" s="18">
        <v>1</v>
      </c>
      <c r="U145" s="18">
        <v>26</v>
      </c>
      <c r="V145" s="18">
        <v>394</v>
      </c>
      <c r="W145" s="18">
        <v>68</v>
      </c>
      <c r="X145" s="18">
        <v>26</v>
      </c>
      <c r="Y145" s="18">
        <v>46</v>
      </c>
      <c r="Z145" s="18">
        <v>0.6</v>
      </c>
      <c r="AA145" s="18">
        <v>0</v>
      </c>
      <c r="AB145" s="18">
        <v>100</v>
      </c>
      <c r="AC145" s="18">
        <v>16</v>
      </c>
      <c r="AD145" s="18">
        <v>0.4</v>
      </c>
      <c r="AE145" s="18">
        <v>0.08</v>
      </c>
      <c r="AF145" s="18">
        <v>0.06</v>
      </c>
      <c r="AG145" s="18">
        <v>0.4</v>
      </c>
      <c r="AH145" s="18">
        <v>0.6</v>
      </c>
      <c r="AI145" s="18">
        <v>120</v>
      </c>
      <c r="AJ145" s="18">
        <v>0</v>
      </c>
      <c r="AK145" s="18">
        <v>70</v>
      </c>
      <c r="AL145" s="18">
        <v>54</v>
      </c>
      <c r="AM145" s="18">
        <v>40</v>
      </c>
      <c r="AN145" s="18">
        <v>72</v>
      </c>
      <c r="AO145" s="18">
        <v>26</v>
      </c>
      <c r="AP145" s="18">
        <v>26</v>
      </c>
      <c r="AQ145" s="18">
        <v>12</v>
      </c>
      <c r="AR145" s="18">
        <v>54</v>
      </c>
      <c r="AS145" s="18">
        <v>86</v>
      </c>
      <c r="AT145" s="18">
        <v>112</v>
      </c>
      <c r="AU145" s="18">
        <v>198</v>
      </c>
      <c r="AV145" s="18">
        <v>30</v>
      </c>
      <c r="AW145" s="18">
        <v>164</v>
      </c>
      <c r="AX145" s="18">
        <v>164</v>
      </c>
      <c r="AY145" s="18">
        <v>0</v>
      </c>
      <c r="AZ145" s="18">
        <v>80</v>
      </c>
      <c r="BA145" s="18">
        <v>56</v>
      </c>
      <c r="BB145" s="18">
        <v>28</v>
      </c>
      <c r="BC145" s="18">
        <v>18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18">
        <v>0</v>
      </c>
      <c r="BO145" s="18">
        <v>0</v>
      </c>
      <c r="BP145" s="18">
        <v>0</v>
      </c>
      <c r="BQ145" s="18">
        <v>0</v>
      </c>
      <c r="BR145" s="18">
        <v>0</v>
      </c>
      <c r="BS145" s="18">
        <v>0</v>
      </c>
      <c r="BT145" s="18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0</v>
      </c>
      <c r="CB145" s="18">
        <v>173.6</v>
      </c>
      <c r="CC145" s="30">
        <v>43.2</v>
      </c>
      <c r="CE145" s="28">
        <v>16.670000000000002</v>
      </c>
      <c r="CG145" s="28">
        <v>3.64</v>
      </c>
      <c r="CH145" s="28">
        <v>3.64</v>
      </c>
      <c r="CI145" s="28">
        <v>3.64</v>
      </c>
      <c r="CJ145" s="28">
        <v>363.64</v>
      </c>
      <c r="CK145" s="28">
        <v>149.09</v>
      </c>
      <c r="CL145" s="28">
        <v>256.36</v>
      </c>
      <c r="CM145" s="28">
        <v>0</v>
      </c>
      <c r="CN145" s="28">
        <v>0</v>
      </c>
      <c r="CO145" s="28">
        <v>0</v>
      </c>
      <c r="CP145" s="28">
        <v>0</v>
      </c>
      <c r="CQ145" s="28">
        <v>0</v>
      </c>
      <c r="CR145" s="28">
        <v>36</v>
      </c>
    </row>
    <row r="146" spans="1:96" s="38" customFormat="1" ht="11.4">
      <c r="B146" s="35" t="s">
        <v>107</v>
      </c>
      <c r="C146" s="36"/>
      <c r="D146" s="36">
        <v>29.67</v>
      </c>
      <c r="E146" s="36">
        <v>11.93</v>
      </c>
      <c r="F146" s="36">
        <v>28</v>
      </c>
      <c r="G146" s="36">
        <v>14.16</v>
      </c>
      <c r="H146" s="36">
        <v>131.63999999999999</v>
      </c>
      <c r="I146" s="36">
        <v>824.21</v>
      </c>
      <c r="J146" s="37">
        <v>7.67</v>
      </c>
      <c r="K146" s="37">
        <v>7.87</v>
      </c>
      <c r="L146" s="37">
        <v>0</v>
      </c>
      <c r="M146" s="37">
        <v>0</v>
      </c>
      <c r="N146" s="37">
        <v>41.48</v>
      </c>
      <c r="O146" s="37">
        <v>71.12</v>
      </c>
      <c r="P146" s="37">
        <v>19.04</v>
      </c>
      <c r="Q146" s="37">
        <v>0</v>
      </c>
      <c r="R146" s="37">
        <v>0</v>
      </c>
      <c r="S146" s="37">
        <v>3.75</v>
      </c>
      <c r="T146" s="37">
        <v>9.8699999999999992</v>
      </c>
      <c r="U146" s="37">
        <v>1425.2</v>
      </c>
      <c r="V146" s="37">
        <v>1631.95</v>
      </c>
      <c r="W146" s="37">
        <v>172.89</v>
      </c>
      <c r="X146" s="37">
        <v>203.51</v>
      </c>
      <c r="Y146" s="37">
        <v>444.76</v>
      </c>
      <c r="Z146" s="37">
        <v>8.98</v>
      </c>
      <c r="AA146" s="37">
        <v>4.82</v>
      </c>
      <c r="AB146" s="37">
        <v>2806.97</v>
      </c>
      <c r="AC146" s="37">
        <v>563.91</v>
      </c>
      <c r="AD146" s="37">
        <v>8.1199999999999992</v>
      </c>
      <c r="AE146" s="37">
        <v>0.46</v>
      </c>
      <c r="AF146" s="37">
        <v>0.38</v>
      </c>
      <c r="AG146" s="37">
        <v>6.78</v>
      </c>
      <c r="AH146" s="37">
        <v>13.06</v>
      </c>
      <c r="AI146" s="37">
        <v>148.46</v>
      </c>
      <c r="AJ146" s="37">
        <v>0</v>
      </c>
      <c r="AK146" s="37">
        <v>1323.9</v>
      </c>
      <c r="AL146" s="37">
        <v>1082.75</v>
      </c>
      <c r="AM146" s="37">
        <v>1904.53</v>
      </c>
      <c r="AN146" s="37">
        <v>1678.03</v>
      </c>
      <c r="AO146" s="37">
        <v>596.42999999999995</v>
      </c>
      <c r="AP146" s="37">
        <v>1001.87</v>
      </c>
      <c r="AQ146" s="37">
        <v>330.51</v>
      </c>
      <c r="AR146" s="37">
        <v>1244.3499999999999</v>
      </c>
      <c r="AS146" s="37">
        <v>1389.91</v>
      </c>
      <c r="AT146" s="37">
        <v>1790.5</v>
      </c>
      <c r="AU146" s="37">
        <v>2468.38</v>
      </c>
      <c r="AV146" s="37">
        <v>795.78</v>
      </c>
      <c r="AW146" s="37">
        <v>1434.41</v>
      </c>
      <c r="AX146" s="37">
        <v>5230.93</v>
      </c>
      <c r="AY146" s="37">
        <v>185.96</v>
      </c>
      <c r="AZ146" s="37">
        <v>1345.13</v>
      </c>
      <c r="BA146" s="37">
        <v>1188.8599999999999</v>
      </c>
      <c r="BB146" s="37">
        <v>896.47</v>
      </c>
      <c r="BC146" s="37">
        <v>498.57</v>
      </c>
      <c r="BD146" s="37">
        <v>0</v>
      </c>
      <c r="BE146" s="37">
        <v>0</v>
      </c>
      <c r="BF146" s="37">
        <v>0</v>
      </c>
      <c r="BG146" s="37">
        <v>0</v>
      </c>
      <c r="BH146" s="37">
        <v>0</v>
      </c>
      <c r="BI146" s="37">
        <v>0.01</v>
      </c>
      <c r="BJ146" s="37">
        <v>0</v>
      </c>
      <c r="BK146" s="37">
        <v>1.04</v>
      </c>
      <c r="BL146" s="37">
        <v>0</v>
      </c>
      <c r="BM146" s="37">
        <v>0.46</v>
      </c>
      <c r="BN146" s="37">
        <v>0.04</v>
      </c>
      <c r="BO146" s="37">
        <v>7.0000000000000007E-2</v>
      </c>
      <c r="BP146" s="37">
        <v>0</v>
      </c>
      <c r="BQ146" s="37">
        <v>0</v>
      </c>
      <c r="BR146" s="37">
        <v>0.02</v>
      </c>
      <c r="BS146" s="37">
        <v>3.19</v>
      </c>
      <c r="BT146" s="37">
        <v>0.01</v>
      </c>
      <c r="BU146" s="37">
        <v>0</v>
      </c>
      <c r="BV146" s="37">
        <v>7.3</v>
      </c>
      <c r="BW146" s="37">
        <v>0.08</v>
      </c>
      <c r="BX146" s="37">
        <v>0</v>
      </c>
      <c r="BY146" s="37">
        <v>0</v>
      </c>
      <c r="BZ146" s="37">
        <v>0</v>
      </c>
      <c r="CA146" s="37">
        <v>0</v>
      </c>
      <c r="CB146" s="37">
        <v>896.93</v>
      </c>
      <c r="CC146" s="36">
        <f>SUM($CC$136:$CC$145)</f>
        <v>147.88</v>
      </c>
      <c r="CD146" s="38">
        <f>$I$146/$I$147*100</f>
        <v>60.81429066841784</v>
      </c>
      <c r="CE146" s="38">
        <v>472.65</v>
      </c>
      <c r="CG146" s="38">
        <v>170.37</v>
      </c>
      <c r="CH146" s="38">
        <v>98.77</v>
      </c>
      <c r="CI146" s="38">
        <v>134.57</v>
      </c>
      <c r="CJ146" s="38">
        <v>6249.28</v>
      </c>
      <c r="CK146" s="38">
        <v>2703.15</v>
      </c>
      <c r="CL146" s="38">
        <v>4476.22</v>
      </c>
      <c r="CM146" s="38">
        <v>164.29</v>
      </c>
      <c r="CN146" s="38">
        <v>98.44</v>
      </c>
      <c r="CO146" s="38">
        <v>131.4</v>
      </c>
      <c r="CP146" s="38">
        <v>6.04</v>
      </c>
      <c r="CQ146" s="38">
        <v>2.87</v>
      </c>
    </row>
    <row r="147" spans="1:96" s="38" customFormat="1" ht="11.4">
      <c r="B147" s="35" t="s">
        <v>108</v>
      </c>
      <c r="C147" s="36"/>
      <c r="D147" s="36">
        <v>43.12</v>
      </c>
      <c r="E147" s="36">
        <v>16.239999999999998</v>
      </c>
      <c r="F147" s="36">
        <v>44.94</v>
      </c>
      <c r="G147" s="36">
        <v>16.260000000000002</v>
      </c>
      <c r="H147" s="36">
        <v>225.14</v>
      </c>
      <c r="I147" s="36">
        <v>1355.29</v>
      </c>
      <c r="J147" s="37">
        <v>15.03</v>
      </c>
      <c r="K147" s="37">
        <v>8.0500000000000007</v>
      </c>
      <c r="L147" s="37">
        <v>0</v>
      </c>
      <c r="M147" s="37">
        <v>0</v>
      </c>
      <c r="N147" s="37">
        <v>74.81</v>
      </c>
      <c r="O147" s="37">
        <v>128.61000000000001</v>
      </c>
      <c r="P147" s="37">
        <v>21.72</v>
      </c>
      <c r="Q147" s="37">
        <v>0</v>
      </c>
      <c r="R147" s="37">
        <v>0</v>
      </c>
      <c r="S147" s="37">
        <v>4.4400000000000004</v>
      </c>
      <c r="T147" s="37">
        <v>13.5</v>
      </c>
      <c r="U147" s="37">
        <v>1996.34</v>
      </c>
      <c r="V147" s="37">
        <v>1936.88</v>
      </c>
      <c r="W147" s="37">
        <v>362.57</v>
      </c>
      <c r="X147" s="37">
        <v>242.16</v>
      </c>
      <c r="Y147" s="37">
        <v>629.04999999999995</v>
      </c>
      <c r="Z147" s="37">
        <v>10.32</v>
      </c>
      <c r="AA147" s="37">
        <v>46.7</v>
      </c>
      <c r="AB147" s="37">
        <v>2842.91</v>
      </c>
      <c r="AC147" s="37">
        <v>632.66999999999996</v>
      </c>
      <c r="AD147" s="37">
        <v>9.56</v>
      </c>
      <c r="AE147" s="37">
        <v>0.59</v>
      </c>
      <c r="AF147" s="37">
        <v>0.62</v>
      </c>
      <c r="AG147" s="37">
        <v>7.82</v>
      </c>
      <c r="AH147" s="37">
        <v>16.57</v>
      </c>
      <c r="AI147" s="37">
        <v>150.09</v>
      </c>
      <c r="AJ147" s="37">
        <v>0</v>
      </c>
      <c r="AK147" s="37">
        <v>2009.55</v>
      </c>
      <c r="AL147" s="37">
        <v>1757.55</v>
      </c>
      <c r="AM147" s="37">
        <v>2960.27</v>
      </c>
      <c r="AN147" s="37">
        <v>2225.41</v>
      </c>
      <c r="AO147" s="37">
        <v>834.71</v>
      </c>
      <c r="AP147" s="37">
        <v>1461.62</v>
      </c>
      <c r="AQ147" s="37">
        <v>493.01</v>
      </c>
      <c r="AR147" s="37">
        <v>1932.8</v>
      </c>
      <c r="AS147" s="37">
        <v>1768.12</v>
      </c>
      <c r="AT147" s="37">
        <v>2287.7399999999998</v>
      </c>
      <c r="AU147" s="37">
        <v>2979.69</v>
      </c>
      <c r="AV147" s="37">
        <v>1037.48</v>
      </c>
      <c r="AW147" s="37">
        <v>1804.81</v>
      </c>
      <c r="AX147" s="37">
        <v>8481.9500000000007</v>
      </c>
      <c r="AY147" s="37">
        <v>185.96</v>
      </c>
      <c r="AZ147" s="37">
        <v>2482.0500000000002</v>
      </c>
      <c r="BA147" s="37">
        <v>1731.47</v>
      </c>
      <c r="BB147" s="37">
        <v>1378.75</v>
      </c>
      <c r="BC147" s="37">
        <v>738.4</v>
      </c>
      <c r="BD147" s="37">
        <v>0.2</v>
      </c>
      <c r="BE147" s="37">
        <v>0.09</v>
      </c>
      <c r="BF147" s="37">
        <v>0.05</v>
      </c>
      <c r="BG147" s="37">
        <v>0.11</v>
      </c>
      <c r="BH147" s="37">
        <v>0.13</v>
      </c>
      <c r="BI147" s="37">
        <v>0.62</v>
      </c>
      <c r="BJ147" s="37">
        <v>0</v>
      </c>
      <c r="BK147" s="37">
        <v>2.89</v>
      </c>
      <c r="BL147" s="37">
        <v>0</v>
      </c>
      <c r="BM147" s="37">
        <v>1.05</v>
      </c>
      <c r="BN147" s="37">
        <v>0.04</v>
      </c>
      <c r="BO147" s="37">
        <v>7.0000000000000007E-2</v>
      </c>
      <c r="BP147" s="37">
        <v>0</v>
      </c>
      <c r="BQ147" s="37">
        <v>0.12</v>
      </c>
      <c r="BR147" s="37">
        <v>0.2</v>
      </c>
      <c r="BS147" s="37">
        <v>5.84</v>
      </c>
      <c r="BT147" s="37">
        <v>0.01</v>
      </c>
      <c r="BU147" s="37">
        <v>0</v>
      </c>
      <c r="BV147" s="37">
        <v>7.99</v>
      </c>
      <c r="BW147" s="37">
        <v>0.12</v>
      </c>
      <c r="BX147" s="37">
        <v>0.02</v>
      </c>
      <c r="BY147" s="37">
        <v>0</v>
      </c>
      <c r="BZ147" s="37">
        <v>0</v>
      </c>
      <c r="CA147" s="37">
        <v>0</v>
      </c>
      <c r="CB147" s="37">
        <v>1301.5</v>
      </c>
      <c r="CC147" s="36">
        <v>206.00999999999993</v>
      </c>
      <c r="CE147" s="38">
        <v>520.52</v>
      </c>
      <c r="CG147" s="38">
        <v>202.03</v>
      </c>
      <c r="CH147" s="38">
        <v>113.85</v>
      </c>
      <c r="CI147" s="38">
        <v>157.94</v>
      </c>
      <c r="CJ147" s="38">
        <v>10093</v>
      </c>
      <c r="CK147" s="38">
        <v>4107.2</v>
      </c>
      <c r="CL147" s="38">
        <v>7100.1</v>
      </c>
      <c r="CM147" s="38">
        <v>206.52</v>
      </c>
      <c r="CN147" s="38">
        <v>126.31</v>
      </c>
      <c r="CO147" s="38">
        <v>166.45</v>
      </c>
      <c r="CP147" s="38">
        <v>17.54</v>
      </c>
      <c r="CQ147" s="38">
        <v>3.59</v>
      </c>
    </row>
    <row r="148" spans="1:96" hidden="1">
      <c r="C148" s="16"/>
      <c r="D148" s="16"/>
      <c r="E148" s="16"/>
      <c r="F148" s="16"/>
      <c r="G148" s="16"/>
      <c r="H148" s="16"/>
      <c r="I148" s="16"/>
    </row>
    <row r="149" spans="1:96" hidden="1">
      <c r="B149" s="14" t="s">
        <v>109</v>
      </c>
      <c r="C149" s="16"/>
      <c r="D149" s="16">
        <v>13</v>
      </c>
      <c r="E149" s="16"/>
      <c r="F149" s="16">
        <v>24</v>
      </c>
      <c r="G149" s="16"/>
      <c r="H149" s="16">
        <v>62</v>
      </c>
      <c r="I149" s="16"/>
    </row>
    <row r="150" spans="1:96" hidden="1">
      <c r="C150" s="16"/>
      <c r="D150" s="16"/>
      <c r="E150" s="16"/>
      <c r="F150" s="16"/>
      <c r="G150" s="16"/>
      <c r="H150" s="16"/>
      <c r="I150" s="16"/>
    </row>
    <row r="151" spans="1:96" hidden="1">
      <c r="C151" s="16"/>
      <c r="D151" s="16"/>
      <c r="E151" s="16"/>
      <c r="F151" s="16"/>
      <c r="G151" s="16"/>
      <c r="H151" s="16"/>
      <c r="I151" s="16"/>
    </row>
    <row r="152" spans="1:96">
      <c r="B152" s="27" t="s">
        <v>153</v>
      </c>
      <c r="C152" s="16"/>
      <c r="D152" s="16"/>
      <c r="E152" s="16"/>
      <c r="F152" s="16"/>
      <c r="G152" s="16"/>
      <c r="H152" s="16"/>
      <c r="I152" s="16"/>
    </row>
    <row r="153" spans="1:96">
      <c r="B153" s="27" t="s">
        <v>91</v>
      </c>
      <c r="C153" s="16"/>
      <c r="D153" s="16"/>
      <c r="E153" s="16"/>
      <c r="F153" s="16"/>
      <c r="G153" s="16"/>
      <c r="H153" s="16"/>
      <c r="I153" s="16"/>
    </row>
    <row r="154" spans="1:96" s="31" customFormat="1">
      <c r="A154" s="31" t="str">
        <f>"200"</f>
        <v>200</v>
      </c>
      <c r="B154" s="32" t="s">
        <v>154</v>
      </c>
      <c r="C154" s="33" t="str">
        <f>"150"</f>
        <v>150</v>
      </c>
      <c r="D154" s="33">
        <v>4.62</v>
      </c>
      <c r="E154" s="33">
        <v>2.17</v>
      </c>
      <c r="F154" s="33">
        <v>5.78</v>
      </c>
      <c r="G154" s="33">
        <v>0.59</v>
      </c>
      <c r="H154" s="33">
        <v>25.31</v>
      </c>
      <c r="I154" s="33">
        <v>170.51721582740271</v>
      </c>
      <c r="J154" s="34">
        <v>3.42</v>
      </c>
      <c r="K154" s="34">
        <v>0.09</v>
      </c>
      <c r="L154" s="34">
        <v>0</v>
      </c>
      <c r="M154" s="34">
        <v>0</v>
      </c>
      <c r="N154" s="34">
        <v>7.42</v>
      </c>
      <c r="O154" s="34">
        <v>17.059999999999999</v>
      </c>
      <c r="P154" s="34">
        <v>0.83</v>
      </c>
      <c r="Q154" s="34">
        <v>0</v>
      </c>
      <c r="R154" s="34">
        <v>0</v>
      </c>
      <c r="S154" s="34">
        <v>0.08</v>
      </c>
      <c r="T154" s="34">
        <v>0.83</v>
      </c>
      <c r="U154" s="34">
        <v>40.78</v>
      </c>
      <c r="V154" s="34">
        <v>152.36000000000001</v>
      </c>
      <c r="W154" s="34">
        <v>93.55</v>
      </c>
      <c r="X154" s="34">
        <v>27.1</v>
      </c>
      <c r="Y154" s="34">
        <v>112.25</v>
      </c>
      <c r="Z154" s="34">
        <v>0.59</v>
      </c>
      <c r="AA154" s="34">
        <v>30.67</v>
      </c>
      <c r="AB154" s="34">
        <v>21.11</v>
      </c>
      <c r="AC154" s="34">
        <v>34.56</v>
      </c>
      <c r="AD154" s="34">
        <v>0.13</v>
      </c>
      <c r="AE154" s="34">
        <v>0.09</v>
      </c>
      <c r="AF154" s="34">
        <v>0.12</v>
      </c>
      <c r="AG154" s="34">
        <v>0.43</v>
      </c>
      <c r="AH154" s="34">
        <v>1.67</v>
      </c>
      <c r="AI154" s="34">
        <v>0.39</v>
      </c>
      <c r="AJ154" s="34">
        <v>0</v>
      </c>
      <c r="AK154" s="34">
        <v>237.49</v>
      </c>
      <c r="AL154" s="34">
        <v>219.94</v>
      </c>
      <c r="AM154" s="34">
        <v>497.58</v>
      </c>
      <c r="AN154" s="34">
        <v>236.82</v>
      </c>
      <c r="AO154" s="34">
        <v>116.06</v>
      </c>
      <c r="AP154" s="34">
        <v>182.66</v>
      </c>
      <c r="AQ154" s="34">
        <v>70.680000000000007</v>
      </c>
      <c r="AR154" s="34">
        <v>234.95</v>
      </c>
      <c r="AS154" s="34">
        <v>200</v>
      </c>
      <c r="AT154" s="34">
        <v>120.28</v>
      </c>
      <c r="AU154" s="34">
        <v>157.13999999999999</v>
      </c>
      <c r="AV154" s="34">
        <v>58.06</v>
      </c>
      <c r="AW154" s="34">
        <v>80.540000000000006</v>
      </c>
      <c r="AX154" s="34">
        <v>460.85</v>
      </c>
      <c r="AY154" s="34">
        <v>0</v>
      </c>
      <c r="AZ154" s="34">
        <v>155.65</v>
      </c>
      <c r="BA154" s="34">
        <v>140.13</v>
      </c>
      <c r="BB154" s="34">
        <v>229.53</v>
      </c>
      <c r="BC154" s="34">
        <v>61.07</v>
      </c>
      <c r="BD154" s="34">
        <v>0.1</v>
      </c>
      <c r="BE154" s="34">
        <v>0.05</v>
      </c>
      <c r="BF154" s="34">
        <v>0.03</v>
      </c>
      <c r="BG154" s="34">
        <v>0.06</v>
      </c>
      <c r="BH154" s="34">
        <v>7.0000000000000007E-2</v>
      </c>
      <c r="BI154" s="34">
        <v>0.31</v>
      </c>
      <c r="BJ154" s="34">
        <v>0</v>
      </c>
      <c r="BK154" s="34">
        <v>0.92</v>
      </c>
      <c r="BL154" s="34">
        <v>0</v>
      </c>
      <c r="BM154" s="34">
        <v>0.28000000000000003</v>
      </c>
      <c r="BN154" s="34">
        <v>0</v>
      </c>
      <c r="BO154" s="34">
        <v>0</v>
      </c>
      <c r="BP154" s="34">
        <v>0</v>
      </c>
      <c r="BQ154" s="34">
        <v>0.06</v>
      </c>
      <c r="BR154" s="34">
        <v>0.09</v>
      </c>
      <c r="BS154" s="34">
        <v>0.81</v>
      </c>
      <c r="BT154" s="34">
        <v>0</v>
      </c>
      <c r="BU154" s="34">
        <v>0</v>
      </c>
      <c r="BV154" s="34">
        <v>0.32</v>
      </c>
      <c r="BW154" s="34">
        <v>0.01</v>
      </c>
      <c r="BX154" s="34">
        <v>0</v>
      </c>
      <c r="BY154" s="34">
        <v>0</v>
      </c>
      <c r="BZ154" s="34">
        <v>0</v>
      </c>
      <c r="CA154" s="34">
        <v>0</v>
      </c>
      <c r="CB154" s="34">
        <v>71.319999999999993</v>
      </c>
      <c r="CC154" s="33">
        <v>20.22</v>
      </c>
      <c r="CE154" s="31">
        <v>34.18</v>
      </c>
      <c r="CG154" s="31">
        <v>2.12</v>
      </c>
      <c r="CH154" s="31">
        <v>0.71</v>
      </c>
      <c r="CI154" s="31">
        <v>1.42</v>
      </c>
      <c r="CJ154" s="31">
        <v>420.65</v>
      </c>
      <c r="CK154" s="31">
        <v>191.77</v>
      </c>
      <c r="CL154" s="31">
        <v>306.20999999999998</v>
      </c>
      <c r="CM154" s="31">
        <v>3.7</v>
      </c>
      <c r="CN154" s="31">
        <v>1.28</v>
      </c>
      <c r="CO154" s="31">
        <v>2.4900000000000002</v>
      </c>
      <c r="CP154" s="31">
        <v>3.65</v>
      </c>
      <c r="CQ154" s="31">
        <v>0</v>
      </c>
      <c r="CR154" s="31">
        <v>12.26</v>
      </c>
    </row>
    <row r="155" spans="1:96" s="31" customFormat="1">
      <c r="A155" s="31" t="str">
        <f>"8/5"</f>
        <v>8/5</v>
      </c>
      <c r="B155" s="32" t="s">
        <v>155</v>
      </c>
      <c r="C155" s="33" t="str">
        <f>"100"</f>
        <v>100</v>
      </c>
      <c r="D155" s="33">
        <v>15.94</v>
      </c>
      <c r="E155" s="33">
        <v>14.94</v>
      </c>
      <c r="F155" s="33">
        <v>8.4700000000000006</v>
      </c>
      <c r="G155" s="33">
        <v>0.96</v>
      </c>
      <c r="H155" s="33">
        <v>15.02</v>
      </c>
      <c r="I155" s="33">
        <v>201.63825000000003</v>
      </c>
      <c r="J155" s="34">
        <v>4.93</v>
      </c>
      <c r="K155" s="34">
        <v>0.65</v>
      </c>
      <c r="L155" s="34">
        <v>0</v>
      </c>
      <c r="M155" s="34">
        <v>0</v>
      </c>
      <c r="N155" s="34">
        <v>7.81</v>
      </c>
      <c r="O155" s="34">
        <v>6.85</v>
      </c>
      <c r="P155" s="34">
        <v>0.36</v>
      </c>
      <c r="Q155" s="34">
        <v>0</v>
      </c>
      <c r="R155" s="34">
        <v>0</v>
      </c>
      <c r="S155" s="34">
        <v>1.04</v>
      </c>
      <c r="T155" s="34">
        <v>1.27</v>
      </c>
      <c r="U155" s="34">
        <v>120.13</v>
      </c>
      <c r="V155" s="34">
        <v>102.42</v>
      </c>
      <c r="W155" s="34">
        <v>131.47</v>
      </c>
      <c r="X155" s="34">
        <v>19.190000000000001</v>
      </c>
      <c r="Y155" s="34">
        <v>185.55</v>
      </c>
      <c r="Z155" s="34">
        <v>0.56999999999999995</v>
      </c>
      <c r="AA155" s="34">
        <v>47.6</v>
      </c>
      <c r="AB155" s="34">
        <v>29.9</v>
      </c>
      <c r="AC155" s="34">
        <v>64.489999999999995</v>
      </c>
      <c r="AD155" s="34">
        <v>0.8</v>
      </c>
      <c r="AE155" s="34">
        <v>0.04</v>
      </c>
      <c r="AF155" s="34">
        <v>0.21</v>
      </c>
      <c r="AG155" s="34">
        <v>0.4</v>
      </c>
      <c r="AH155" s="34">
        <v>3.84</v>
      </c>
      <c r="AI155" s="34">
        <v>0.43</v>
      </c>
      <c r="AJ155" s="34">
        <v>0</v>
      </c>
      <c r="AK155" s="34">
        <v>770.34</v>
      </c>
      <c r="AL155" s="34">
        <v>635.15</v>
      </c>
      <c r="AM155" s="34">
        <v>1179.8900000000001</v>
      </c>
      <c r="AN155" s="34">
        <v>902.03</v>
      </c>
      <c r="AO155" s="34">
        <v>351.21</v>
      </c>
      <c r="AP155" s="34">
        <v>592.34</v>
      </c>
      <c r="AQ155" s="34">
        <v>193.44</v>
      </c>
      <c r="AR155" s="34">
        <v>703.9</v>
      </c>
      <c r="AS155" s="34">
        <v>92.68</v>
      </c>
      <c r="AT155" s="34">
        <v>107.77</v>
      </c>
      <c r="AU155" s="34">
        <v>139.33000000000001</v>
      </c>
      <c r="AV155" s="34">
        <v>405.21</v>
      </c>
      <c r="AW155" s="34">
        <v>75.5</v>
      </c>
      <c r="AX155" s="34">
        <v>458.1</v>
      </c>
      <c r="AY155" s="34">
        <v>0.78</v>
      </c>
      <c r="AZ155" s="34">
        <v>134.79</v>
      </c>
      <c r="BA155" s="34">
        <v>117.48</v>
      </c>
      <c r="BB155" s="34">
        <v>756.36</v>
      </c>
      <c r="BC155" s="34">
        <v>96.07</v>
      </c>
      <c r="BD155" s="34">
        <v>0</v>
      </c>
      <c r="BE155" s="34">
        <v>0</v>
      </c>
      <c r="BF155" s="34">
        <v>0</v>
      </c>
      <c r="BG155" s="34">
        <v>0</v>
      </c>
      <c r="BH155" s="34">
        <v>0</v>
      </c>
      <c r="BI155" s="34">
        <v>0</v>
      </c>
      <c r="BJ155" s="34">
        <v>0</v>
      </c>
      <c r="BK155" s="34">
        <v>0.05</v>
      </c>
      <c r="BL155" s="34">
        <v>0</v>
      </c>
      <c r="BM155" s="34">
        <v>0.04</v>
      </c>
      <c r="BN155" s="34">
        <v>0</v>
      </c>
      <c r="BO155" s="34">
        <v>0.01</v>
      </c>
      <c r="BP155" s="34">
        <v>0</v>
      </c>
      <c r="BQ155" s="34">
        <v>0</v>
      </c>
      <c r="BR155" s="34">
        <v>0</v>
      </c>
      <c r="BS155" s="34">
        <v>0.21</v>
      </c>
      <c r="BT155" s="34">
        <v>0</v>
      </c>
      <c r="BU155" s="34">
        <v>0</v>
      </c>
      <c r="BV155" s="34">
        <v>0.51</v>
      </c>
      <c r="BW155" s="34">
        <v>0</v>
      </c>
      <c r="BX155" s="34">
        <v>0</v>
      </c>
      <c r="BY155" s="34">
        <v>0</v>
      </c>
      <c r="BZ155" s="34">
        <v>0</v>
      </c>
      <c r="CA155" s="34">
        <v>0</v>
      </c>
      <c r="CB155" s="34">
        <v>71.03</v>
      </c>
      <c r="CC155" s="33">
        <v>45.27</v>
      </c>
      <c r="CE155" s="31">
        <v>52.58</v>
      </c>
      <c r="CG155" s="31">
        <v>22.28</v>
      </c>
      <c r="CH155" s="31">
        <v>11.42</v>
      </c>
      <c r="CI155" s="31">
        <v>16.850000000000001</v>
      </c>
      <c r="CJ155" s="31">
        <v>1034.0999999999999</v>
      </c>
      <c r="CK155" s="31">
        <v>746.67</v>
      </c>
      <c r="CL155" s="31">
        <v>890.38</v>
      </c>
      <c r="CM155" s="31">
        <v>25.1</v>
      </c>
      <c r="CN155" s="31">
        <v>18.05</v>
      </c>
      <c r="CO155" s="31">
        <v>21.57</v>
      </c>
      <c r="CP155" s="31">
        <v>5</v>
      </c>
      <c r="CQ155" s="31">
        <v>0.3</v>
      </c>
      <c r="CR155" s="31">
        <v>27.43</v>
      </c>
    </row>
    <row r="156" spans="1:96" s="31" customFormat="1">
      <c r="A156" s="31" t="str">
        <f>"1/12"</f>
        <v>1/12</v>
      </c>
      <c r="B156" s="32" t="s">
        <v>94</v>
      </c>
      <c r="C156" s="33" t="str">
        <f>"30"</f>
        <v>30</v>
      </c>
      <c r="D156" s="33">
        <v>2.16</v>
      </c>
      <c r="E156" s="33">
        <v>2.16</v>
      </c>
      <c r="F156" s="33">
        <v>2.5499999999999998</v>
      </c>
      <c r="G156" s="33">
        <v>0</v>
      </c>
      <c r="H156" s="33">
        <v>16.649999999999999</v>
      </c>
      <c r="I156" s="33">
        <v>95.219999999999985</v>
      </c>
      <c r="J156" s="34">
        <v>1.56</v>
      </c>
      <c r="K156" s="34">
        <v>0</v>
      </c>
      <c r="L156" s="34">
        <v>0</v>
      </c>
      <c r="M156" s="34">
        <v>0</v>
      </c>
      <c r="N156" s="34">
        <v>16.649999999999999</v>
      </c>
      <c r="O156" s="34">
        <v>0</v>
      </c>
      <c r="P156" s="34">
        <v>0</v>
      </c>
      <c r="Q156" s="34">
        <v>0</v>
      </c>
      <c r="R156" s="34">
        <v>0</v>
      </c>
      <c r="S156" s="34">
        <v>0.12</v>
      </c>
      <c r="T156" s="34">
        <v>0.54</v>
      </c>
      <c r="U156" s="34">
        <v>39</v>
      </c>
      <c r="V156" s="34">
        <v>109.5</v>
      </c>
      <c r="W156" s="34">
        <v>92.1</v>
      </c>
      <c r="X156" s="34">
        <v>10.199999999999999</v>
      </c>
      <c r="Y156" s="34">
        <v>65.7</v>
      </c>
      <c r="Z156" s="34">
        <v>0.06</v>
      </c>
      <c r="AA156" s="34">
        <v>12.6</v>
      </c>
      <c r="AB156" s="34">
        <v>9</v>
      </c>
      <c r="AC156" s="34">
        <v>14.1</v>
      </c>
      <c r="AD156" s="34">
        <v>0.06</v>
      </c>
      <c r="AE156" s="34">
        <v>0.02</v>
      </c>
      <c r="AF156" s="34">
        <v>0.11</v>
      </c>
      <c r="AG156" s="34">
        <v>0.06</v>
      </c>
      <c r="AH156" s="34">
        <v>0.54</v>
      </c>
      <c r="AI156" s="34">
        <v>0.3</v>
      </c>
      <c r="AJ156" s="34">
        <v>0</v>
      </c>
      <c r="AK156" s="34">
        <v>135.9</v>
      </c>
      <c r="AL156" s="34">
        <v>125.4</v>
      </c>
      <c r="AM156" s="34">
        <v>161.4</v>
      </c>
      <c r="AN156" s="34">
        <v>162</v>
      </c>
      <c r="AO156" s="34">
        <v>49.5</v>
      </c>
      <c r="AP156" s="34">
        <v>91.2</v>
      </c>
      <c r="AQ156" s="34">
        <v>28.5</v>
      </c>
      <c r="AR156" s="34">
        <v>96</v>
      </c>
      <c r="AS156" s="34">
        <v>70.8</v>
      </c>
      <c r="AT156" s="34">
        <v>72</v>
      </c>
      <c r="AU156" s="34">
        <v>159</v>
      </c>
      <c r="AV156" s="34">
        <v>51</v>
      </c>
      <c r="AW156" s="34">
        <v>42</v>
      </c>
      <c r="AX156" s="34">
        <v>477.3</v>
      </c>
      <c r="AY156" s="34">
        <v>0</v>
      </c>
      <c r="AZ156" s="34">
        <v>234</v>
      </c>
      <c r="BA156" s="34">
        <v>125.4</v>
      </c>
      <c r="BB156" s="34">
        <v>101.4</v>
      </c>
      <c r="BC156" s="34">
        <v>20.7</v>
      </c>
      <c r="BD156" s="34">
        <v>0</v>
      </c>
      <c r="BE156" s="34">
        <v>0</v>
      </c>
      <c r="BF156" s="34">
        <v>0</v>
      </c>
      <c r="BG156" s="34">
        <v>0</v>
      </c>
      <c r="BH156" s="34">
        <v>0</v>
      </c>
      <c r="BI156" s="34">
        <v>0</v>
      </c>
      <c r="BJ156" s="34">
        <v>0</v>
      </c>
      <c r="BK156" s="34">
        <v>0</v>
      </c>
      <c r="BL156" s="34">
        <v>0</v>
      </c>
      <c r="BM156" s="34">
        <v>0</v>
      </c>
      <c r="BN156" s="34">
        <v>0</v>
      </c>
      <c r="BO156" s="34">
        <v>0</v>
      </c>
      <c r="BP156" s="34">
        <v>0</v>
      </c>
      <c r="BQ156" s="34">
        <v>0</v>
      </c>
      <c r="BR156" s="34">
        <v>0</v>
      </c>
      <c r="BS156" s="34">
        <v>0.74</v>
      </c>
      <c r="BT156" s="34">
        <v>0</v>
      </c>
      <c r="BU156" s="34">
        <v>0</v>
      </c>
      <c r="BV156" s="34">
        <v>0.05</v>
      </c>
      <c r="BW156" s="34">
        <v>0.02</v>
      </c>
      <c r="BX156" s="34">
        <v>0.02</v>
      </c>
      <c r="BY156" s="34">
        <v>0</v>
      </c>
      <c r="BZ156" s="34">
        <v>0</v>
      </c>
      <c r="CA156" s="34">
        <v>0</v>
      </c>
      <c r="CB156" s="34">
        <v>7.98</v>
      </c>
      <c r="CC156" s="33">
        <v>9.24</v>
      </c>
      <c r="CE156" s="31">
        <v>14.1</v>
      </c>
      <c r="CG156" s="31">
        <v>2.1</v>
      </c>
      <c r="CH156" s="31">
        <v>2.1</v>
      </c>
      <c r="CI156" s="31">
        <v>2.1</v>
      </c>
      <c r="CJ156" s="31">
        <v>1038</v>
      </c>
      <c r="CK156" s="31">
        <v>249</v>
      </c>
      <c r="CL156" s="31">
        <v>643.5</v>
      </c>
      <c r="CM156" s="31">
        <v>0.9</v>
      </c>
      <c r="CN156" s="31">
        <v>0.9</v>
      </c>
      <c r="CO156" s="31">
        <v>0.9</v>
      </c>
      <c r="CP156" s="31">
        <v>0</v>
      </c>
      <c r="CQ156" s="31">
        <v>0</v>
      </c>
      <c r="CR156" s="31">
        <v>7.7</v>
      </c>
    </row>
    <row r="157" spans="1:96" s="31" customFormat="1">
      <c r="A157" s="31" t="str">
        <f>"2"</f>
        <v>2</v>
      </c>
      <c r="B157" s="32" t="s">
        <v>95</v>
      </c>
      <c r="C157" s="33" t="str">
        <f>"50"</f>
        <v>50</v>
      </c>
      <c r="D157" s="33">
        <v>3.31</v>
      </c>
      <c r="E157" s="33">
        <v>0</v>
      </c>
      <c r="F157" s="33">
        <v>0.33</v>
      </c>
      <c r="G157" s="33">
        <v>0.33</v>
      </c>
      <c r="H157" s="33">
        <v>23.45</v>
      </c>
      <c r="I157" s="33">
        <v>111.95049999999999</v>
      </c>
      <c r="J157" s="34">
        <v>0</v>
      </c>
      <c r="K157" s="34">
        <v>0</v>
      </c>
      <c r="L157" s="34">
        <v>0</v>
      </c>
      <c r="M157" s="34">
        <v>0</v>
      </c>
      <c r="N157" s="34">
        <v>0.55000000000000004</v>
      </c>
      <c r="O157" s="34">
        <v>22.8</v>
      </c>
      <c r="P157" s="34">
        <v>0.1</v>
      </c>
      <c r="Q157" s="34">
        <v>0</v>
      </c>
      <c r="R157" s="34">
        <v>0</v>
      </c>
      <c r="S157" s="34">
        <v>0</v>
      </c>
      <c r="T157" s="34">
        <v>0.9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  <c r="AE157" s="34">
        <v>0</v>
      </c>
      <c r="AF157" s="34">
        <v>0</v>
      </c>
      <c r="AG157" s="34">
        <v>0</v>
      </c>
      <c r="AH157" s="34">
        <v>0</v>
      </c>
      <c r="AI157" s="34">
        <v>0</v>
      </c>
      <c r="AJ157" s="34">
        <v>0</v>
      </c>
      <c r="AK157" s="34">
        <v>159.65</v>
      </c>
      <c r="AL157" s="34">
        <v>166.17</v>
      </c>
      <c r="AM157" s="34">
        <v>254.48</v>
      </c>
      <c r="AN157" s="34">
        <v>84.39</v>
      </c>
      <c r="AO157" s="34">
        <v>50.03</v>
      </c>
      <c r="AP157" s="34">
        <v>100.05</v>
      </c>
      <c r="AQ157" s="34">
        <v>37.85</v>
      </c>
      <c r="AR157" s="34">
        <v>180.96</v>
      </c>
      <c r="AS157" s="34">
        <v>112.23</v>
      </c>
      <c r="AT157" s="34">
        <v>156.6</v>
      </c>
      <c r="AU157" s="34">
        <v>129.19999999999999</v>
      </c>
      <c r="AV157" s="34">
        <v>67.86</v>
      </c>
      <c r="AW157" s="34">
        <v>120.06</v>
      </c>
      <c r="AX157" s="34">
        <v>1003.98</v>
      </c>
      <c r="AY157" s="34">
        <v>0</v>
      </c>
      <c r="AZ157" s="34">
        <v>327.12</v>
      </c>
      <c r="BA157" s="34">
        <v>142.25</v>
      </c>
      <c r="BB157" s="34">
        <v>94.4</v>
      </c>
      <c r="BC157" s="34">
        <v>74.819999999999993</v>
      </c>
      <c r="BD157" s="34">
        <v>0</v>
      </c>
      <c r="BE157" s="34">
        <v>0</v>
      </c>
      <c r="BF157" s="34">
        <v>0</v>
      </c>
      <c r="BG157" s="34">
        <v>0</v>
      </c>
      <c r="BH157" s="34">
        <v>0</v>
      </c>
      <c r="BI157" s="34">
        <v>0</v>
      </c>
      <c r="BJ157" s="34">
        <v>0</v>
      </c>
      <c r="BK157" s="34">
        <v>0.04</v>
      </c>
      <c r="BL157" s="34">
        <v>0</v>
      </c>
      <c r="BM157" s="34">
        <v>0</v>
      </c>
      <c r="BN157" s="34">
        <v>0</v>
      </c>
      <c r="BO157" s="34">
        <v>0</v>
      </c>
      <c r="BP157" s="34">
        <v>0</v>
      </c>
      <c r="BQ157" s="34">
        <v>0</v>
      </c>
      <c r="BR157" s="34">
        <v>0</v>
      </c>
      <c r="BS157" s="34">
        <v>0.03</v>
      </c>
      <c r="BT157" s="34">
        <v>0</v>
      </c>
      <c r="BU157" s="34">
        <v>0</v>
      </c>
      <c r="BV157" s="34">
        <v>0.14000000000000001</v>
      </c>
      <c r="BW157" s="34">
        <v>0.01</v>
      </c>
      <c r="BX157" s="34">
        <v>0</v>
      </c>
      <c r="BY157" s="34">
        <v>0</v>
      </c>
      <c r="BZ157" s="34">
        <v>0</v>
      </c>
      <c r="CA157" s="34">
        <v>0</v>
      </c>
      <c r="CB157" s="34">
        <v>19.55</v>
      </c>
      <c r="CC157" s="33">
        <v>3.6</v>
      </c>
      <c r="CE157" s="31">
        <v>0</v>
      </c>
      <c r="CG157" s="31">
        <v>0</v>
      </c>
      <c r="CH157" s="31">
        <v>0</v>
      </c>
      <c r="CI157" s="31">
        <v>0</v>
      </c>
      <c r="CJ157" s="31">
        <v>601.62</v>
      </c>
      <c r="CK157" s="31">
        <v>231.78</v>
      </c>
      <c r="CL157" s="31">
        <v>416.7</v>
      </c>
      <c r="CM157" s="31">
        <v>4.8099999999999996</v>
      </c>
      <c r="CN157" s="31">
        <v>4.8099999999999996</v>
      </c>
      <c r="CO157" s="31">
        <v>4.8099999999999996</v>
      </c>
      <c r="CP157" s="31">
        <v>0</v>
      </c>
      <c r="CQ157" s="31">
        <v>0</v>
      </c>
      <c r="CR157" s="31">
        <v>3</v>
      </c>
    </row>
    <row r="158" spans="1:96" s="28" customFormat="1">
      <c r="A158" s="28" t="str">
        <f>"648"</f>
        <v>648</v>
      </c>
      <c r="B158" s="29" t="s">
        <v>156</v>
      </c>
      <c r="C158" s="30" t="str">
        <f>"200"</f>
        <v>200</v>
      </c>
      <c r="D158" s="30">
        <v>7.0000000000000007E-2</v>
      </c>
      <c r="E158" s="30">
        <v>0</v>
      </c>
      <c r="F158" s="30">
        <v>0</v>
      </c>
      <c r="G158" s="30">
        <v>0</v>
      </c>
      <c r="H158" s="30">
        <v>4.54</v>
      </c>
      <c r="I158" s="30">
        <v>17.526140000000002</v>
      </c>
      <c r="J158" s="18">
        <v>0</v>
      </c>
      <c r="K158" s="18">
        <v>0</v>
      </c>
      <c r="L158" s="18">
        <v>0</v>
      </c>
      <c r="M158" s="18">
        <v>0</v>
      </c>
      <c r="N158" s="18">
        <v>4.54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0.01</v>
      </c>
      <c r="U158" s="18">
        <v>0.05</v>
      </c>
      <c r="V158" s="18">
        <v>0.13</v>
      </c>
      <c r="W158" s="18">
        <v>0.13</v>
      </c>
      <c r="X158" s="18">
        <v>0</v>
      </c>
      <c r="Y158" s="18">
        <v>0</v>
      </c>
      <c r="Z158" s="18">
        <v>0.01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0.09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18">
        <v>0</v>
      </c>
      <c r="AZ158" s="18">
        <v>0</v>
      </c>
      <c r="BA158" s="18">
        <v>0</v>
      </c>
      <c r="BB158" s="18">
        <v>0</v>
      </c>
      <c r="BC158" s="18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18">
        <v>0</v>
      </c>
      <c r="BO158" s="18">
        <v>0</v>
      </c>
      <c r="BP158" s="18">
        <v>0</v>
      </c>
      <c r="BQ158" s="18">
        <v>0</v>
      </c>
      <c r="BR158" s="18">
        <v>0</v>
      </c>
      <c r="BS158" s="18">
        <v>0</v>
      </c>
      <c r="BT158" s="18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0</v>
      </c>
      <c r="CB158" s="18">
        <v>190.01</v>
      </c>
      <c r="CC158" s="30">
        <v>4.5</v>
      </c>
      <c r="CE158" s="28">
        <v>0</v>
      </c>
      <c r="CG158" s="28">
        <v>0</v>
      </c>
      <c r="CH158" s="28">
        <v>0</v>
      </c>
      <c r="CI158" s="28">
        <v>0</v>
      </c>
      <c r="CJ158" s="28">
        <v>0</v>
      </c>
      <c r="CK158" s="28">
        <v>0</v>
      </c>
      <c r="CL158" s="28">
        <v>0</v>
      </c>
      <c r="CM158" s="28">
        <v>0</v>
      </c>
      <c r="CN158" s="28">
        <v>0</v>
      </c>
      <c r="CO158" s="28">
        <v>0</v>
      </c>
      <c r="CP158" s="28">
        <v>5</v>
      </c>
      <c r="CQ158" s="28">
        <v>0</v>
      </c>
      <c r="CR158" s="28">
        <v>2.73</v>
      </c>
    </row>
    <row r="159" spans="1:96" s="38" customFormat="1" ht="11.4">
      <c r="B159" s="35" t="s">
        <v>97</v>
      </c>
      <c r="C159" s="36"/>
      <c r="D159" s="36">
        <v>26.1</v>
      </c>
      <c r="E159" s="36">
        <v>19.27</v>
      </c>
      <c r="F159" s="36">
        <v>17.13</v>
      </c>
      <c r="G159" s="36">
        <v>1.87</v>
      </c>
      <c r="H159" s="36">
        <v>84.98</v>
      </c>
      <c r="I159" s="36">
        <v>596.85</v>
      </c>
      <c r="J159" s="37">
        <v>9.91</v>
      </c>
      <c r="K159" s="37">
        <v>0.74</v>
      </c>
      <c r="L159" s="37">
        <v>0</v>
      </c>
      <c r="M159" s="37">
        <v>0</v>
      </c>
      <c r="N159" s="37">
        <v>36.97</v>
      </c>
      <c r="O159" s="37">
        <v>46.71</v>
      </c>
      <c r="P159" s="37">
        <v>1.29</v>
      </c>
      <c r="Q159" s="37">
        <v>0</v>
      </c>
      <c r="R159" s="37">
        <v>0</v>
      </c>
      <c r="S159" s="37">
        <v>1.23</v>
      </c>
      <c r="T159" s="37">
        <v>3.55</v>
      </c>
      <c r="U159" s="37">
        <v>199.96</v>
      </c>
      <c r="V159" s="37">
        <v>364.42</v>
      </c>
      <c r="W159" s="37">
        <v>317.24</v>
      </c>
      <c r="X159" s="37">
        <v>56.49</v>
      </c>
      <c r="Y159" s="37">
        <v>363.5</v>
      </c>
      <c r="Z159" s="37">
        <v>1.24</v>
      </c>
      <c r="AA159" s="37">
        <v>90.87</v>
      </c>
      <c r="AB159" s="37">
        <v>60.01</v>
      </c>
      <c r="AC159" s="37">
        <v>113.15</v>
      </c>
      <c r="AD159" s="37">
        <v>0.99</v>
      </c>
      <c r="AE159" s="37">
        <v>0.15</v>
      </c>
      <c r="AF159" s="37">
        <v>0.44</v>
      </c>
      <c r="AG159" s="37">
        <v>0.89</v>
      </c>
      <c r="AH159" s="37">
        <v>6.05</v>
      </c>
      <c r="AI159" s="37">
        <v>1.22</v>
      </c>
      <c r="AJ159" s="37">
        <v>0</v>
      </c>
      <c r="AK159" s="37">
        <v>1303.3800000000001</v>
      </c>
      <c r="AL159" s="37">
        <v>1146.6600000000001</v>
      </c>
      <c r="AM159" s="37">
        <v>2093.34</v>
      </c>
      <c r="AN159" s="37">
        <v>1385.24</v>
      </c>
      <c r="AO159" s="37">
        <v>566.79</v>
      </c>
      <c r="AP159" s="37">
        <v>966.26</v>
      </c>
      <c r="AQ159" s="37">
        <v>330.46</v>
      </c>
      <c r="AR159" s="37">
        <v>1215.81</v>
      </c>
      <c r="AS159" s="37">
        <v>475.71</v>
      </c>
      <c r="AT159" s="37">
        <v>456.65</v>
      </c>
      <c r="AU159" s="37">
        <v>584.66999999999996</v>
      </c>
      <c r="AV159" s="37">
        <v>582.13</v>
      </c>
      <c r="AW159" s="37">
        <v>318.10000000000002</v>
      </c>
      <c r="AX159" s="37">
        <v>2400.23</v>
      </c>
      <c r="AY159" s="37">
        <v>0.78</v>
      </c>
      <c r="AZ159" s="37">
        <v>851.56</v>
      </c>
      <c r="BA159" s="37">
        <v>525.25</v>
      </c>
      <c r="BB159" s="37">
        <v>1181.69</v>
      </c>
      <c r="BC159" s="37">
        <v>252.66</v>
      </c>
      <c r="BD159" s="37">
        <v>0.1</v>
      </c>
      <c r="BE159" s="37">
        <v>0.05</v>
      </c>
      <c r="BF159" s="37">
        <v>0.03</v>
      </c>
      <c r="BG159" s="37">
        <v>0.06</v>
      </c>
      <c r="BH159" s="37">
        <v>7.0000000000000007E-2</v>
      </c>
      <c r="BI159" s="37">
        <v>0.31</v>
      </c>
      <c r="BJ159" s="37">
        <v>0</v>
      </c>
      <c r="BK159" s="37">
        <v>1.01</v>
      </c>
      <c r="BL159" s="37">
        <v>0</v>
      </c>
      <c r="BM159" s="37">
        <v>0.32</v>
      </c>
      <c r="BN159" s="37">
        <v>0.01</v>
      </c>
      <c r="BO159" s="37">
        <v>0.01</v>
      </c>
      <c r="BP159" s="37">
        <v>0</v>
      </c>
      <c r="BQ159" s="37">
        <v>0.06</v>
      </c>
      <c r="BR159" s="37">
        <v>0.1</v>
      </c>
      <c r="BS159" s="37">
        <v>1.79</v>
      </c>
      <c r="BT159" s="37">
        <v>0</v>
      </c>
      <c r="BU159" s="37">
        <v>0</v>
      </c>
      <c r="BV159" s="37">
        <v>1.03</v>
      </c>
      <c r="BW159" s="37">
        <v>0.03</v>
      </c>
      <c r="BX159" s="37">
        <v>0.02</v>
      </c>
      <c r="BY159" s="37">
        <v>0</v>
      </c>
      <c r="BZ159" s="37">
        <v>0</v>
      </c>
      <c r="CA159" s="37">
        <v>0</v>
      </c>
      <c r="CB159" s="37">
        <v>359.89</v>
      </c>
      <c r="CC159" s="36">
        <f>SUM($CC$153:$CC$158)</f>
        <v>82.83</v>
      </c>
      <c r="CD159" s="38">
        <f>$I$159/$I$171*100</f>
        <v>41.533290653008962</v>
      </c>
      <c r="CE159" s="38">
        <v>100.87</v>
      </c>
      <c r="CG159" s="38">
        <v>26.5</v>
      </c>
      <c r="CH159" s="38">
        <v>14.23</v>
      </c>
      <c r="CI159" s="38">
        <v>20.37</v>
      </c>
      <c r="CJ159" s="38">
        <v>3094.36</v>
      </c>
      <c r="CK159" s="38">
        <v>1419.22</v>
      </c>
      <c r="CL159" s="38">
        <v>2256.79</v>
      </c>
      <c r="CM159" s="38">
        <v>34.51</v>
      </c>
      <c r="CN159" s="38">
        <v>25.05</v>
      </c>
      <c r="CO159" s="38">
        <v>29.78</v>
      </c>
      <c r="CP159" s="38">
        <v>13.65</v>
      </c>
      <c r="CQ159" s="38">
        <v>0.3</v>
      </c>
    </row>
    <row r="160" spans="1:96">
      <c r="B160" s="27" t="s">
        <v>98</v>
      </c>
      <c r="C160" s="16"/>
      <c r="D160" s="16"/>
      <c r="E160" s="16"/>
      <c r="F160" s="16"/>
      <c r="G160" s="16"/>
      <c r="H160" s="16"/>
      <c r="I160" s="16"/>
    </row>
    <row r="161" spans="1:96" s="31" customFormat="1">
      <c r="A161" s="31" t="str">
        <f>"16/1"</f>
        <v>16/1</v>
      </c>
      <c r="B161" s="32" t="s">
        <v>157</v>
      </c>
      <c r="C161" s="33" t="str">
        <f>"60"</f>
        <v>60</v>
      </c>
      <c r="D161" s="33">
        <v>0.75</v>
      </c>
      <c r="E161" s="33">
        <v>0</v>
      </c>
      <c r="F161" s="33">
        <v>0.06</v>
      </c>
      <c r="G161" s="33">
        <v>0.06</v>
      </c>
      <c r="H161" s="33">
        <v>7.14</v>
      </c>
      <c r="I161" s="33">
        <v>28.707649599999996</v>
      </c>
      <c r="J161" s="34">
        <v>0</v>
      </c>
      <c r="K161" s="34">
        <v>0</v>
      </c>
      <c r="L161" s="34">
        <v>0</v>
      </c>
      <c r="M161" s="34">
        <v>0</v>
      </c>
      <c r="N161" s="34">
        <v>5.63</v>
      </c>
      <c r="O161" s="34">
        <v>0.12</v>
      </c>
      <c r="P161" s="34">
        <v>1.39</v>
      </c>
      <c r="Q161" s="34">
        <v>0</v>
      </c>
      <c r="R161" s="34">
        <v>0</v>
      </c>
      <c r="S161" s="34">
        <v>0.17</v>
      </c>
      <c r="T161" s="34">
        <v>0.57999999999999996</v>
      </c>
      <c r="U161" s="34">
        <v>12.16</v>
      </c>
      <c r="V161" s="34">
        <v>115.69</v>
      </c>
      <c r="W161" s="34">
        <v>15.66</v>
      </c>
      <c r="X161" s="34">
        <v>21.97</v>
      </c>
      <c r="Y161" s="34">
        <v>31.8</v>
      </c>
      <c r="Z161" s="34">
        <v>0.41</v>
      </c>
      <c r="AA161" s="34">
        <v>0</v>
      </c>
      <c r="AB161" s="34">
        <v>6938.4</v>
      </c>
      <c r="AC161" s="34">
        <v>1180</v>
      </c>
      <c r="AD161" s="34">
        <v>0.24</v>
      </c>
      <c r="AE161" s="34">
        <v>0.03</v>
      </c>
      <c r="AF161" s="34">
        <v>0.04</v>
      </c>
      <c r="AG161" s="34">
        <v>0.57999999999999996</v>
      </c>
      <c r="AH161" s="34">
        <v>0.65</v>
      </c>
      <c r="AI161" s="34">
        <v>2.89</v>
      </c>
      <c r="AJ161" s="34">
        <v>0</v>
      </c>
      <c r="AK161" s="34">
        <v>24.86</v>
      </c>
      <c r="AL161" s="34">
        <v>20.239999999999998</v>
      </c>
      <c r="AM161" s="34">
        <v>25.44</v>
      </c>
      <c r="AN161" s="34">
        <v>21.97</v>
      </c>
      <c r="AO161" s="34">
        <v>5.2</v>
      </c>
      <c r="AP161" s="34">
        <v>18.5</v>
      </c>
      <c r="AQ161" s="34">
        <v>4.63</v>
      </c>
      <c r="AR161" s="34">
        <v>17.920000000000002</v>
      </c>
      <c r="AS161" s="34">
        <v>27.75</v>
      </c>
      <c r="AT161" s="34">
        <v>23.71</v>
      </c>
      <c r="AU161" s="34">
        <v>78.06</v>
      </c>
      <c r="AV161" s="34">
        <v>8.09</v>
      </c>
      <c r="AW161" s="34">
        <v>16.77</v>
      </c>
      <c r="AX161" s="34">
        <v>135.88</v>
      </c>
      <c r="AY161" s="34">
        <v>0</v>
      </c>
      <c r="AZ161" s="34">
        <v>17.350000000000001</v>
      </c>
      <c r="BA161" s="34">
        <v>19.079999999999998</v>
      </c>
      <c r="BB161" s="34">
        <v>10.41</v>
      </c>
      <c r="BC161" s="34">
        <v>6.94</v>
      </c>
      <c r="BD161" s="34">
        <v>0</v>
      </c>
      <c r="BE161" s="34">
        <v>0</v>
      </c>
      <c r="BF161" s="34">
        <v>0</v>
      </c>
      <c r="BG161" s="34">
        <v>0</v>
      </c>
      <c r="BH161" s="34">
        <v>0</v>
      </c>
      <c r="BI161" s="34">
        <v>0</v>
      </c>
      <c r="BJ161" s="34">
        <v>0</v>
      </c>
      <c r="BK161" s="34">
        <v>0</v>
      </c>
      <c r="BL161" s="34">
        <v>0</v>
      </c>
      <c r="BM161" s="34">
        <v>0</v>
      </c>
      <c r="BN161" s="34">
        <v>0</v>
      </c>
      <c r="BO161" s="34">
        <v>0</v>
      </c>
      <c r="BP161" s="34">
        <v>0</v>
      </c>
      <c r="BQ161" s="34">
        <v>0</v>
      </c>
      <c r="BR161" s="34">
        <v>0</v>
      </c>
      <c r="BS161" s="34">
        <v>0</v>
      </c>
      <c r="BT161" s="34">
        <v>0</v>
      </c>
      <c r="BU161" s="34">
        <v>0</v>
      </c>
      <c r="BV161" s="34">
        <v>0</v>
      </c>
      <c r="BW161" s="34">
        <v>0</v>
      </c>
      <c r="BX161" s="34">
        <v>0</v>
      </c>
      <c r="BY161" s="34">
        <v>0</v>
      </c>
      <c r="BZ161" s="34">
        <v>0</v>
      </c>
      <c r="CA161" s="34">
        <v>0</v>
      </c>
      <c r="CB161" s="34">
        <v>51.92</v>
      </c>
      <c r="CC161" s="33">
        <v>7.35</v>
      </c>
      <c r="CE161" s="31">
        <v>1156.4000000000001</v>
      </c>
      <c r="CG161" s="31">
        <v>2.98</v>
      </c>
      <c r="CH161" s="31">
        <v>2.98</v>
      </c>
      <c r="CI161" s="31">
        <v>2.98</v>
      </c>
      <c r="CJ161" s="31">
        <v>512.98</v>
      </c>
      <c r="CK161" s="31">
        <v>120.7</v>
      </c>
      <c r="CL161" s="31">
        <v>316.83999999999997</v>
      </c>
      <c r="CM161" s="31">
        <v>2.06</v>
      </c>
      <c r="CN161" s="31">
        <v>1.23</v>
      </c>
      <c r="CO161" s="31">
        <v>1.64</v>
      </c>
      <c r="CP161" s="31">
        <v>1.8</v>
      </c>
      <c r="CQ161" s="31">
        <v>0</v>
      </c>
      <c r="CR161" s="31">
        <v>4.45</v>
      </c>
    </row>
    <row r="162" spans="1:96" s="31" customFormat="1" ht="24">
      <c r="A162" s="31" t="str">
        <f>"80"</f>
        <v>80</v>
      </c>
      <c r="B162" s="32" t="s">
        <v>158</v>
      </c>
      <c r="C162" s="33" t="str">
        <f>"200"</f>
        <v>200</v>
      </c>
      <c r="D162" s="33">
        <v>4.1500000000000004</v>
      </c>
      <c r="E162" s="33">
        <v>1.69</v>
      </c>
      <c r="F162" s="33">
        <v>3.84</v>
      </c>
      <c r="G162" s="33">
        <v>1.58</v>
      </c>
      <c r="H162" s="33">
        <v>17.579999999999998</v>
      </c>
      <c r="I162" s="33">
        <v>119.87648005759999</v>
      </c>
      <c r="J162" s="34">
        <v>1.0900000000000001</v>
      </c>
      <c r="K162" s="34">
        <v>0.78</v>
      </c>
      <c r="L162" s="34">
        <v>0</v>
      </c>
      <c r="M162" s="34">
        <v>0</v>
      </c>
      <c r="N162" s="34">
        <v>2.5299999999999998</v>
      </c>
      <c r="O162" s="34">
        <v>13.49</v>
      </c>
      <c r="P162" s="34">
        <v>1.56</v>
      </c>
      <c r="Q162" s="34">
        <v>0</v>
      </c>
      <c r="R162" s="34">
        <v>0</v>
      </c>
      <c r="S162" s="34">
        <v>0.21</v>
      </c>
      <c r="T162" s="34">
        <v>2.1</v>
      </c>
      <c r="U162" s="34">
        <v>409.61</v>
      </c>
      <c r="V162" s="34">
        <v>414.81</v>
      </c>
      <c r="W162" s="34">
        <v>28.38</v>
      </c>
      <c r="X162" s="34">
        <v>26.75</v>
      </c>
      <c r="Y162" s="34">
        <v>87.56</v>
      </c>
      <c r="Z162" s="34">
        <v>1.24</v>
      </c>
      <c r="AA162" s="34">
        <v>39</v>
      </c>
      <c r="AB162" s="34">
        <v>1189.8599999999999</v>
      </c>
      <c r="AC162" s="34">
        <v>277.95</v>
      </c>
      <c r="AD162" s="34">
        <v>0.77</v>
      </c>
      <c r="AE162" s="34">
        <v>0.11</v>
      </c>
      <c r="AF162" s="34">
        <v>0.11</v>
      </c>
      <c r="AG162" s="34">
        <v>0.9</v>
      </c>
      <c r="AH162" s="34">
        <v>2.14</v>
      </c>
      <c r="AI162" s="34">
        <v>5.03</v>
      </c>
      <c r="AJ162" s="34">
        <v>0</v>
      </c>
      <c r="AK162" s="34">
        <v>159.30000000000001</v>
      </c>
      <c r="AL162" s="34">
        <v>140.76</v>
      </c>
      <c r="AM162" s="34">
        <v>298.70999999999998</v>
      </c>
      <c r="AN162" s="34">
        <v>182.51</v>
      </c>
      <c r="AO162" s="34">
        <v>86.61</v>
      </c>
      <c r="AP162" s="34">
        <v>139.80000000000001</v>
      </c>
      <c r="AQ162" s="34">
        <v>53.97</v>
      </c>
      <c r="AR162" s="34">
        <v>159.97999999999999</v>
      </c>
      <c r="AS162" s="34">
        <v>218.44</v>
      </c>
      <c r="AT162" s="34">
        <v>236.93</v>
      </c>
      <c r="AU162" s="34">
        <v>271.17</v>
      </c>
      <c r="AV162" s="34">
        <v>75.53</v>
      </c>
      <c r="AW162" s="34">
        <v>106.35</v>
      </c>
      <c r="AX162" s="34">
        <v>566.27</v>
      </c>
      <c r="AY162" s="34">
        <v>1.87</v>
      </c>
      <c r="AZ162" s="34">
        <v>137.31</v>
      </c>
      <c r="BA162" s="34">
        <v>198.17</v>
      </c>
      <c r="BB162" s="34">
        <v>115.26</v>
      </c>
      <c r="BC162" s="34">
        <v>62.16</v>
      </c>
      <c r="BD162" s="34">
        <v>0</v>
      </c>
      <c r="BE162" s="34">
        <v>0</v>
      </c>
      <c r="BF162" s="34">
        <v>0</v>
      </c>
      <c r="BG162" s="34">
        <v>0</v>
      </c>
      <c r="BH162" s="34">
        <v>0</v>
      </c>
      <c r="BI162" s="34">
        <v>0</v>
      </c>
      <c r="BJ162" s="34">
        <v>0</v>
      </c>
      <c r="BK162" s="34">
        <v>0.13</v>
      </c>
      <c r="BL162" s="34">
        <v>0</v>
      </c>
      <c r="BM162" s="34">
        <v>0.06</v>
      </c>
      <c r="BN162" s="34">
        <v>0</v>
      </c>
      <c r="BO162" s="34">
        <v>0.01</v>
      </c>
      <c r="BP162" s="34">
        <v>0</v>
      </c>
      <c r="BQ162" s="34">
        <v>0</v>
      </c>
      <c r="BR162" s="34">
        <v>0</v>
      </c>
      <c r="BS162" s="34">
        <v>0.39</v>
      </c>
      <c r="BT162" s="34">
        <v>0</v>
      </c>
      <c r="BU162" s="34">
        <v>0</v>
      </c>
      <c r="BV162" s="34">
        <v>0.82</v>
      </c>
      <c r="BW162" s="34">
        <v>0</v>
      </c>
      <c r="BX162" s="34">
        <v>0</v>
      </c>
      <c r="BY162" s="34">
        <v>0</v>
      </c>
      <c r="BZ162" s="34">
        <v>0</v>
      </c>
      <c r="CA162" s="34">
        <v>0</v>
      </c>
      <c r="CB162" s="34">
        <v>195.46</v>
      </c>
      <c r="CC162" s="33">
        <v>21.52</v>
      </c>
      <c r="CE162" s="31">
        <v>237.31</v>
      </c>
      <c r="CG162" s="31">
        <v>3.43</v>
      </c>
      <c r="CH162" s="31">
        <v>2.94</v>
      </c>
      <c r="CI162" s="31">
        <v>3.19</v>
      </c>
      <c r="CJ162" s="31">
        <v>288.8</v>
      </c>
      <c r="CK162" s="31">
        <v>144</v>
      </c>
      <c r="CL162" s="31">
        <v>216.4</v>
      </c>
      <c r="CM162" s="31">
        <v>2.5499999999999998</v>
      </c>
      <c r="CN162" s="31">
        <v>1.86</v>
      </c>
      <c r="CO162" s="31">
        <v>2.2000000000000002</v>
      </c>
      <c r="CP162" s="31">
        <v>0</v>
      </c>
      <c r="CQ162" s="31">
        <v>1</v>
      </c>
      <c r="CR162" s="31">
        <v>13.04</v>
      </c>
    </row>
    <row r="163" spans="1:96" s="31" customFormat="1">
      <c r="A163" s="31" t="str">
        <f>"46/3"</f>
        <v>46/3</v>
      </c>
      <c r="B163" s="32" t="s">
        <v>118</v>
      </c>
      <c r="C163" s="33" t="str">
        <f>"160"</f>
        <v>160</v>
      </c>
      <c r="D163" s="33">
        <v>5.66</v>
      </c>
      <c r="E163" s="33">
        <v>0.03</v>
      </c>
      <c r="F163" s="33">
        <v>3.17</v>
      </c>
      <c r="G163" s="33">
        <v>0.71</v>
      </c>
      <c r="H163" s="33">
        <v>36.380000000000003</v>
      </c>
      <c r="I163" s="33">
        <v>196.20285280000002</v>
      </c>
      <c r="J163" s="34">
        <v>1.99</v>
      </c>
      <c r="K163" s="34">
        <v>0.09</v>
      </c>
      <c r="L163" s="34">
        <v>0</v>
      </c>
      <c r="M163" s="34">
        <v>0</v>
      </c>
      <c r="N163" s="34">
        <v>1.04</v>
      </c>
      <c r="O163" s="34">
        <v>33.51</v>
      </c>
      <c r="P163" s="34">
        <v>1.83</v>
      </c>
      <c r="Q163" s="34">
        <v>0</v>
      </c>
      <c r="R163" s="34">
        <v>0</v>
      </c>
      <c r="S163" s="34">
        <v>0</v>
      </c>
      <c r="T163" s="34">
        <v>1.37</v>
      </c>
      <c r="U163" s="34">
        <v>404.82</v>
      </c>
      <c r="V163" s="34">
        <v>60.02</v>
      </c>
      <c r="W163" s="34">
        <v>13.31</v>
      </c>
      <c r="X163" s="34">
        <v>7.77</v>
      </c>
      <c r="Y163" s="34">
        <v>42.9</v>
      </c>
      <c r="Z163" s="34">
        <v>0.79</v>
      </c>
      <c r="AA163" s="34">
        <v>9.6</v>
      </c>
      <c r="AB163" s="34">
        <v>9.6</v>
      </c>
      <c r="AC163" s="34">
        <v>18</v>
      </c>
      <c r="AD163" s="34">
        <v>0.86</v>
      </c>
      <c r="AE163" s="34">
        <v>7.0000000000000007E-2</v>
      </c>
      <c r="AF163" s="34">
        <v>0.02</v>
      </c>
      <c r="AG163" s="34">
        <v>0.53</v>
      </c>
      <c r="AH163" s="34">
        <v>1.59</v>
      </c>
      <c r="AI163" s="34">
        <v>0</v>
      </c>
      <c r="AJ163" s="34">
        <v>0</v>
      </c>
      <c r="AK163" s="34">
        <v>244.99</v>
      </c>
      <c r="AL163" s="34">
        <v>223.98</v>
      </c>
      <c r="AM163" s="34">
        <v>419.62</v>
      </c>
      <c r="AN163" s="34">
        <v>131.07</v>
      </c>
      <c r="AO163" s="34">
        <v>79.900000000000006</v>
      </c>
      <c r="AP163" s="34">
        <v>162.33000000000001</v>
      </c>
      <c r="AQ163" s="34">
        <v>53.26</v>
      </c>
      <c r="AR163" s="34">
        <v>260.33</v>
      </c>
      <c r="AS163" s="34">
        <v>172.15</v>
      </c>
      <c r="AT163" s="34">
        <v>207.57</v>
      </c>
      <c r="AU163" s="34">
        <v>178.05</v>
      </c>
      <c r="AV163" s="34">
        <v>104.61</v>
      </c>
      <c r="AW163" s="34">
        <v>181.92</v>
      </c>
      <c r="AX163" s="34">
        <v>1597.71</v>
      </c>
      <c r="AY163" s="34">
        <v>0</v>
      </c>
      <c r="AZ163" s="34">
        <v>503.45</v>
      </c>
      <c r="BA163" s="34">
        <v>260.77999999999997</v>
      </c>
      <c r="BB163" s="34">
        <v>130.94999999999999</v>
      </c>
      <c r="BC163" s="34">
        <v>103.67</v>
      </c>
      <c r="BD163" s="34">
        <v>0.09</v>
      </c>
      <c r="BE163" s="34">
        <v>0.04</v>
      </c>
      <c r="BF163" s="34">
        <v>0.02</v>
      </c>
      <c r="BG163" s="34">
        <v>0.05</v>
      </c>
      <c r="BH163" s="34">
        <v>0.06</v>
      </c>
      <c r="BI163" s="34">
        <v>0.28000000000000003</v>
      </c>
      <c r="BJ163" s="34">
        <v>0</v>
      </c>
      <c r="BK163" s="34">
        <v>0.86</v>
      </c>
      <c r="BL163" s="34">
        <v>0</v>
      </c>
      <c r="BM163" s="34">
        <v>0.24</v>
      </c>
      <c r="BN163" s="34">
        <v>0</v>
      </c>
      <c r="BO163" s="34">
        <v>0</v>
      </c>
      <c r="BP163" s="34">
        <v>0</v>
      </c>
      <c r="BQ163" s="34">
        <v>0.05</v>
      </c>
      <c r="BR163" s="34">
        <v>0.09</v>
      </c>
      <c r="BS163" s="34">
        <v>0.64</v>
      </c>
      <c r="BT163" s="34">
        <v>0</v>
      </c>
      <c r="BU163" s="34">
        <v>0</v>
      </c>
      <c r="BV163" s="34">
        <v>0.26</v>
      </c>
      <c r="BW163" s="34">
        <v>0.01</v>
      </c>
      <c r="BX163" s="34">
        <v>0</v>
      </c>
      <c r="BY163" s="34">
        <v>0</v>
      </c>
      <c r="BZ163" s="34">
        <v>0</v>
      </c>
      <c r="CA163" s="34">
        <v>0</v>
      </c>
      <c r="CB163" s="34">
        <v>8.07</v>
      </c>
      <c r="CC163" s="33">
        <v>10.93</v>
      </c>
      <c r="CE163" s="31">
        <v>11.2</v>
      </c>
      <c r="CG163" s="31">
        <v>39.92</v>
      </c>
      <c r="CH163" s="31">
        <v>20.3</v>
      </c>
      <c r="CI163" s="31">
        <v>30.11</v>
      </c>
      <c r="CJ163" s="31">
        <v>371.83</v>
      </c>
      <c r="CK163" s="31">
        <v>367.4</v>
      </c>
      <c r="CL163" s="31">
        <v>369.61</v>
      </c>
      <c r="CM163" s="31">
        <v>3.7</v>
      </c>
      <c r="CN163" s="31">
        <v>3.39</v>
      </c>
      <c r="CO163" s="31">
        <v>3.54</v>
      </c>
      <c r="CP163" s="31">
        <v>0</v>
      </c>
      <c r="CQ163" s="31">
        <v>1.04</v>
      </c>
      <c r="CR163" s="31">
        <v>6.63</v>
      </c>
    </row>
    <row r="164" spans="1:96" s="31" customFormat="1">
      <c r="A164" s="31" t="str">
        <f>"10/7"</f>
        <v>10/7</v>
      </c>
      <c r="B164" s="32" t="s">
        <v>159</v>
      </c>
      <c r="C164" s="33" t="str">
        <f>"90"</f>
        <v>90</v>
      </c>
      <c r="D164" s="33">
        <v>12.93</v>
      </c>
      <c r="E164" s="33">
        <v>12.87</v>
      </c>
      <c r="F164" s="33">
        <v>14.62</v>
      </c>
      <c r="G164" s="33">
        <v>3.69</v>
      </c>
      <c r="H164" s="33">
        <v>5.81</v>
      </c>
      <c r="I164" s="33">
        <v>205.38636084000004</v>
      </c>
      <c r="J164" s="34">
        <v>3.67</v>
      </c>
      <c r="K164" s="34">
        <v>2.34</v>
      </c>
      <c r="L164" s="34">
        <v>0</v>
      </c>
      <c r="M164" s="34">
        <v>0</v>
      </c>
      <c r="N164" s="34">
        <v>2.17</v>
      </c>
      <c r="O164" s="34">
        <v>3.03</v>
      </c>
      <c r="P164" s="34">
        <v>0.61</v>
      </c>
      <c r="Q164" s="34">
        <v>0</v>
      </c>
      <c r="R164" s="34">
        <v>0</v>
      </c>
      <c r="S164" s="34">
        <v>0.08</v>
      </c>
      <c r="T164" s="34">
        <v>1.49</v>
      </c>
      <c r="U164" s="34">
        <v>238.94</v>
      </c>
      <c r="V164" s="34">
        <v>173.56</v>
      </c>
      <c r="W164" s="34">
        <v>30.53</v>
      </c>
      <c r="X164" s="34">
        <v>18.86</v>
      </c>
      <c r="Y164" s="34">
        <v>125.3</v>
      </c>
      <c r="Z164" s="34">
        <v>1.25</v>
      </c>
      <c r="AA164" s="34">
        <v>41.04</v>
      </c>
      <c r="AB164" s="34">
        <v>1738.08</v>
      </c>
      <c r="AC164" s="34">
        <v>430.74</v>
      </c>
      <c r="AD164" s="34">
        <v>2.04</v>
      </c>
      <c r="AE164" s="34">
        <v>0.05</v>
      </c>
      <c r="AF164" s="34">
        <v>0.13</v>
      </c>
      <c r="AG164" s="34">
        <v>4.0599999999999996</v>
      </c>
      <c r="AH164" s="34">
        <v>8.51</v>
      </c>
      <c r="AI164" s="34">
        <v>1.1599999999999999</v>
      </c>
      <c r="AJ164" s="34">
        <v>0</v>
      </c>
      <c r="AK164" s="34">
        <v>717.63</v>
      </c>
      <c r="AL164" s="34">
        <v>757.39</v>
      </c>
      <c r="AM164" s="34">
        <v>1121.21</v>
      </c>
      <c r="AN164" s="34">
        <v>1284.33</v>
      </c>
      <c r="AO164" s="34">
        <v>343.98</v>
      </c>
      <c r="AP164" s="34">
        <v>637.89</v>
      </c>
      <c r="AQ164" s="34">
        <v>28.14</v>
      </c>
      <c r="AR164" s="34">
        <v>652.84</v>
      </c>
      <c r="AS164" s="34">
        <v>85.65</v>
      </c>
      <c r="AT164" s="34">
        <v>97.89</v>
      </c>
      <c r="AU164" s="34">
        <v>146.91999999999999</v>
      </c>
      <c r="AV164" s="34">
        <v>336.03</v>
      </c>
      <c r="AW164" s="34">
        <v>58.78</v>
      </c>
      <c r="AX164" s="34">
        <v>345.98</v>
      </c>
      <c r="AY164" s="34">
        <v>1.18</v>
      </c>
      <c r="AZ164" s="34">
        <v>89.48</v>
      </c>
      <c r="BA164" s="34">
        <v>106.23</v>
      </c>
      <c r="BB164" s="34">
        <v>453.17</v>
      </c>
      <c r="BC164" s="34">
        <v>173.31</v>
      </c>
      <c r="BD164" s="34">
        <v>0</v>
      </c>
      <c r="BE164" s="34">
        <v>0</v>
      </c>
      <c r="BF164" s="34">
        <v>0</v>
      </c>
      <c r="BG164" s="34">
        <v>0</v>
      </c>
      <c r="BH164" s="34">
        <v>0</v>
      </c>
      <c r="BI164" s="34">
        <v>0</v>
      </c>
      <c r="BJ164" s="34">
        <v>0</v>
      </c>
      <c r="BK164" s="34">
        <v>0.2</v>
      </c>
      <c r="BL164" s="34">
        <v>0</v>
      </c>
      <c r="BM164" s="34">
        <v>0.13</v>
      </c>
      <c r="BN164" s="34">
        <v>0.01</v>
      </c>
      <c r="BO164" s="34">
        <v>0.02</v>
      </c>
      <c r="BP164" s="34">
        <v>0</v>
      </c>
      <c r="BQ164" s="34">
        <v>0</v>
      </c>
      <c r="BR164" s="34">
        <v>0</v>
      </c>
      <c r="BS164" s="34">
        <v>0.76</v>
      </c>
      <c r="BT164" s="34">
        <v>0</v>
      </c>
      <c r="BU164" s="34">
        <v>0</v>
      </c>
      <c r="BV164" s="34">
        <v>2.16</v>
      </c>
      <c r="BW164" s="34">
        <v>0</v>
      </c>
      <c r="BX164" s="34">
        <v>0</v>
      </c>
      <c r="BY164" s="34">
        <v>0</v>
      </c>
      <c r="BZ164" s="34">
        <v>0</v>
      </c>
      <c r="CA164" s="34">
        <v>0</v>
      </c>
      <c r="CB164" s="34">
        <v>79.22</v>
      </c>
      <c r="CC164" s="33">
        <v>48.82</v>
      </c>
      <c r="CE164" s="31">
        <v>330.72</v>
      </c>
      <c r="CG164" s="31">
        <v>2.93</v>
      </c>
      <c r="CH164" s="31">
        <v>1.37</v>
      </c>
      <c r="CI164" s="31">
        <v>2.15</v>
      </c>
      <c r="CJ164" s="31">
        <v>116.83</v>
      </c>
      <c r="CK164" s="31">
        <v>48.21</v>
      </c>
      <c r="CL164" s="31">
        <v>82.52</v>
      </c>
      <c r="CM164" s="31">
        <v>1.59</v>
      </c>
      <c r="CN164" s="31">
        <v>0.56000000000000005</v>
      </c>
      <c r="CO164" s="31">
        <v>1.07</v>
      </c>
      <c r="CP164" s="31">
        <v>0</v>
      </c>
      <c r="CQ164" s="31">
        <v>0.45</v>
      </c>
      <c r="CR164" s="31">
        <v>29.7</v>
      </c>
    </row>
    <row r="165" spans="1:96" s="31" customFormat="1">
      <c r="A165" s="31" t="str">
        <f>"601"</f>
        <v>601</v>
      </c>
      <c r="B165" s="32" t="s">
        <v>103</v>
      </c>
      <c r="C165" s="33" t="str">
        <f>"20"</f>
        <v>20</v>
      </c>
      <c r="D165" s="33">
        <v>0.28999999999999998</v>
      </c>
      <c r="E165" s="33">
        <v>0</v>
      </c>
      <c r="F165" s="33">
        <v>0.6</v>
      </c>
      <c r="G165" s="33">
        <v>0.02</v>
      </c>
      <c r="H165" s="33">
        <v>1.1599999999999999</v>
      </c>
      <c r="I165" s="33">
        <v>11.233095985</v>
      </c>
      <c r="J165" s="34">
        <v>0.45</v>
      </c>
      <c r="K165" s="34">
        <v>0</v>
      </c>
      <c r="L165" s="34">
        <v>0</v>
      </c>
      <c r="M165" s="34">
        <v>0</v>
      </c>
      <c r="N165" s="34">
        <v>0.26</v>
      </c>
      <c r="O165" s="34">
        <v>0.85</v>
      </c>
      <c r="P165" s="34">
        <v>0.05</v>
      </c>
      <c r="Q165" s="34">
        <v>0</v>
      </c>
      <c r="R165" s="34">
        <v>0</v>
      </c>
      <c r="S165" s="34">
        <v>0.05</v>
      </c>
      <c r="T165" s="34">
        <v>0.38</v>
      </c>
      <c r="U165" s="34">
        <v>131.16999999999999</v>
      </c>
      <c r="V165" s="34">
        <v>10.56</v>
      </c>
      <c r="W165" s="34">
        <v>4.8</v>
      </c>
      <c r="X165" s="34">
        <v>0.85</v>
      </c>
      <c r="Y165" s="34">
        <v>3.86</v>
      </c>
      <c r="Z165" s="34">
        <v>0.04</v>
      </c>
      <c r="AA165" s="34">
        <v>1.8</v>
      </c>
      <c r="AB165" s="34">
        <v>9.92</v>
      </c>
      <c r="AC165" s="34">
        <v>7.15</v>
      </c>
      <c r="AD165" s="34">
        <v>0.04</v>
      </c>
      <c r="AE165" s="34">
        <v>0</v>
      </c>
      <c r="AF165" s="34">
        <v>0</v>
      </c>
      <c r="AG165" s="34">
        <v>0.02</v>
      </c>
      <c r="AH165" s="34">
        <v>0.09</v>
      </c>
      <c r="AI165" s="34">
        <v>0.11</v>
      </c>
      <c r="AJ165" s="34">
        <v>0</v>
      </c>
      <c r="AK165" s="34">
        <v>6.24</v>
      </c>
      <c r="AL165" s="34">
        <v>5.7</v>
      </c>
      <c r="AM165" s="34">
        <v>10.68</v>
      </c>
      <c r="AN165" s="34">
        <v>3.31</v>
      </c>
      <c r="AO165" s="34">
        <v>2.0299999999999998</v>
      </c>
      <c r="AP165" s="34">
        <v>4.12</v>
      </c>
      <c r="AQ165" s="34">
        <v>1.33</v>
      </c>
      <c r="AR165" s="34">
        <v>6.63</v>
      </c>
      <c r="AS165" s="34">
        <v>4.37</v>
      </c>
      <c r="AT165" s="34">
        <v>5.3</v>
      </c>
      <c r="AU165" s="34">
        <v>4.51</v>
      </c>
      <c r="AV165" s="34">
        <v>2.65</v>
      </c>
      <c r="AW165" s="34">
        <v>4.6399999999999997</v>
      </c>
      <c r="AX165" s="34">
        <v>40.82</v>
      </c>
      <c r="AY165" s="34">
        <v>0</v>
      </c>
      <c r="AZ165" s="34">
        <v>12.86</v>
      </c>
      <c r="BA165" s="34">
        <v>6.63</v>
      </c>
      <c r="BB165" s="34">
        <v>3.31</v>
      </c>
      <c r="BC165" s="34">
        <v>2.65</v>
      </c>
      <c r="BD165" s="34">
        <v>0</v>
      </c>
      <c r="BE165" s="34">
        <v>0</v>
      </c>
      <c r="BF165" s="34">
        <v>0</v>
      </c>
      <c r="BG165" s="34">
        <v>0</v>
      </c>
      <c r="BH165" s="34">
        <v>0</v>
      </c>
      <c r="BI165" s="34">
        <v>0</v>
      </c>
      <c r="BJ165" s="34">
        <v>0</v>
      </c>
      <c r="BK165" s="34">
        <v>0</v>
      </c>
      <c r="BL165" s="34">
        <v>0</v>
      </c>
      <c r="BM165" s="34">
        <v>0</v>
      </c>
      <c r="BN165" s="34">
        <v>0</v>
      </c>
      <c r="BO165" s="34">
        <v>0</v>
      </c>
      <c r="BP165" s="34">
        <v>0</v>
      </c>
      <c r="BQ165" s="34">
        <v>0</v>
      </c>
      <c r="BR165" s="34">
        <v>0</v>
      </c>
      <c r="BS165" s="34">
        <v>0</v>
      </c>
      <c r="BT165" s="34">
        <v>0</v>
      </c>
      <c r="BU165" s="34">
        <v>0</v>
      </c>
      <c r="BV165" s="34">
        <v>0.01</v>
      </c>
      <c r="BW165" s="34">
        <v>0</v>
      </c>
      <c r="BX165" s="34">
        <v>0</v>
      </c>
      <c r="BY165" s="34">
        <v>0</v>
      </c>
      <c r="BZ165" s="34">
        <v>0</v>
      </c>
      <c r="CA165" s="34">
        <v>0</v>
      </c>
      <c r="CB165" s="34">
        <v>19.510000000000002</v>
      </c>
      <c r="CC165" s="33">
        <v>2.29</v>
      </c>
      <c r="CE165" s="31">
        <v>3.45</v>
      </c>
      <c r="CG165" s="31">
        <v>31.29</v>
      </c>
      <c r="CH165" s="31">
        <v>16.29</v>
      </c>
      <c r="CI165" s="31">
        <v>23.79</v>
      </c>
      <c r="CJ165" s="31">
        <v>142.41</v>
      </c>
      <c r="CK165" s="31">
        <v>58.71</v>
      </c>
      <c r="CL165" s="31">
        <v>100.56</v>
      </c>
      <c r="CM165" s="31">
        <v>7.93</v>
      </c>
      <c r="CN165" s="31">
        <v>4.7300000000000004</v>
      </c>
      <c r="CO165" s="31">
        <v>6.37</v>
      </c>
      <c r="CP165" s="31">
        <v>0</v>
      </c>
      <c r="CQ165" s="31">
        <v>0.33</v>
      </c>
      <c r="CR165" s="31">
        <v>1.39</v>
      </c>
    </row>
    <row r="166" spans="1:96" s="31" customFormat="1">
      <c r="A166" s="31" t="str">
        <f>"2"</f>
        <v>2</v>
      </c>
      <c r="B166" s="32" t="s">
        <v>95</v>
      </c>
      <c r="C166" s="33" t="str">
        <f>"43,8"</f>
        <v>43,8</v>
      </c>
      <c r="D166" s="33">
        <v>2.9</v>
      </c>
      <c r="E166" s="33">
        <v>0</v>
      </c>
      <c r="F166" s="33">
        <v>0.28999999999999998</v>
      </c>
      <c r="G166" s="33">
        <v>0.28999999999999998</v>
      </c>
      <c r="H166" s="33">
        <v>20.54</v>
      </c>
      <c r="I166" s="33">
        <v>98.068637999999993</v>
      </c>
      <c r="J166" s="34">
        <v>0</v>
      </c>
      <c r="K166" s="34">
        <v>0</v>
      </c>
      <c r="L166" s="34">
        <v>0</v>
      </c>
      <c r="M166" s="34">
        <v>0</v>
      </c>
      <c r="N166" s="34">
        <v>0.48</v>
      </c>
      <c r="O166" s="34">
        <v>19.97</v>
      </c>
      <c r="P166" s="34">
        <v>0.09</v>
      </c>
      <c r="Q166" s="34">
        <v>0</v>
      </c>
      <c r="R166" s="34">
        <v>0</v>
      </c>
      <c r="S166" s="34">
        <v>0</v>
      </c>
      <c r="T166" s="34">
        <v>0.79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0</v>
      </c>
      <c r="AA166" s="34">
        <v>0</v>
      </c>
      <c r="AB166" s="34">
        <v>0</v>
      </c>
      <c r="AC166" s="34">
        <v>0</v>
      </c>
      <c r="AD166" s="34">
        <v>0</v>
      </c>
      <c r="AE166" s="34">
        <v>0</v>
      </c>
      <c r="AF166" s="34">
        <v>0</v>
      </c>
      <c r="AG166" s="34">
        <v>0</v>
      </c>
      <c r="AH166" s="34">
        <v>0</v>
      </c>
      <c r="AI166" s="34">
        <v>0</v>
      </c>
      <c r="AJ166" s="34">
        <v>0</v>
      </c>
      <c r="AK166" s="34">
        <v>139.85</v>
      </c>
      <c r="AL166" s="34">
        <v>145.56</v>
      </c>
      <c r="AM166" s="34">
        <v>222.92</v>
      </c>
      <c r="AN166" s="34">
        <v>73.930000000000007</v>
      </c>
      <c r="AO166" s="34">
        <v>43.82</v>
      </c>
      <c r="AP166" s="34">
        <v>87.64</v>
      </c>
      <c r="AQ166" s="34">
        <v>33.15</v>
      </c>
      <c r="AR166" s="34">
        <v>158.52000000000001</v>
      </c>
      <c r="AS166" s="34">
        <v>98.31</v>
      </c>
      <c r="AT166" s="34">
        <v>137.18</v>
      </c>
      <c r="AU166" s="34">
        <v>113.17</v>
      </c>
      <c r="AV166" s="34">
        <v>59.45</v>
      </c>
      <c r="AW166" s="34">
        <v>105.17</v>
      </c>
      <c r="AX166" s="34">
        <v>879.49</v>
      </c>
      <c r="AY166" s="34">
        <v>0</v>
      </c>
      <c r="AZ166" s="34">
        <v>286.56</v>
      </c>
      <c r="BA166" s="34">
        <v>124.61</v>
      </c>
      <c r="BB166" s="34">
        <v>82.69</v>
      </c>
      <c r="BC166" s="34">
        <v>65.540000000000006</v>
      </c>
      <c r="BD166" s="34">
        <v>0</v>
      </c>
      <c r="BE166" s="34">
        <v>0</v>
      </c>
      <c r="BF166" s="34">
        <v>0</v>
      </c>
      <c r="BG166" s="34">
        <v>0</v>
      </c>
      <c r="BH166" s="34">
        <v>0</v>
      </c>
      <c r="BI166" s="34">
        <v>0</v>
      </c>
      <c r="BJ166" s="34">
        <v>0</v>
      </c>
      <c r="BK166" s="34">
        <v>0.04</v>
      </c>
      <c r="BL166" s="34">
        <v>0</v>
      </c>
      <c r="BM166" s="34">
        <v>0</v>
      </c>
      <c r="BN166" s="34">
        <v>0</v>
      </c>
      <c r="BO166" s="34">
        <v>0</v>
      </c>
      <c r="BP166" s="34">
        <v>0</v>
      </c>
      <c r="BQ166" s="34">
        <v>0</v>
      </c>
      <c r="BR166" s="34">
        <v>0</v>
      </c>
      <c r="BS166" s="34">
        <v>0.03</v>
      </c>
      <c r="BT166" s="34">
        <v>0</v>
      </c>
      <c r="BU166" s="34">
        <v>0</v>
      </c>
      <c r="BV166" s="34">
        <v>0.12</v>
      </c>
      <c r="BW166" s="34">
        <v>0.01</v>
      </c>
      <c r="BX166" s="34">
        <v>0</v>
      </c>
      <c r="BY166" s="34">
        <v>0</v>
      </c>
      <c r="BZ166" s="34">
        <v>0</v>
      </c>
      <c r="CA166" s="34">
        <v>0</v>
      </c>
      <c r="CB166" s="34">
        <v>17.13</v>
      </c>
      <c r="CC166" s="33">
        <v>3.15</v>
      </c>
      <c r="CE166" s="31">
        <v>0</v>
      </c>
      <c r="CG166" s="31">
        <v>0</v>
      </c>
      <c r="CH166" s="31">
        <v>0</v>
      </c>
      <c r="CI166" s="31">
        <v>0</v>
      </c>
      <c r="CJ166" s="31">
        <v>802.15</v>
      </c>
      <c r="CK166" s="31">
        <v>309.04000000000002</v>
      </c>
      <c r="CL166" s="31">
        <v>555.6</v>
      </c>
      <c r="CM166" s="31">
        <v>6.42</v>
      </c>
      <c r="CN166" s="31">
        <v>6.42</v>
      </c>
      <c r="CO166" s="31">
        <v>6.42</v>
      </c>
      <c r="CP166" s="31">
        <v>0</v>
      </c>
      <c r="CQ166" s="31">
        <v>0</v>
      </c>
      <c r="CR166" s="31">
        <v>2.63</v>
      </c>
    </row>
    <row r="167" spans="1:96" s="31" customFormat="1">
      <c r="A167" s="31" t="str">
        <f>"3"</f>
        <v>3</v>
      </c>
      <c r="B167" s="32" t="s">
        <v>104</v>
      </c>
      <c r="C167" s="33" t="str">
        <f>"20"</f>
        <v>20</v>
      </c>
      <c r="D167" s="33">
        <v>1.32</v>
      </c>
      <c r="E167" s="33">
        <v>0</v>
      </c>
      <c r="F167" s="33">
        <v>0.24</v>
      </c>
      <c r="G167" s="33">
        <v>0.24</v>
      </c>
      <c r="H167" s="33">
        <v>8.34</v>
      </c>
      <c r="I167" s="33">
        <v>38.676000000000002</v>
      </c>
      <c r="J167" s="34">
        <v>0.04</v>
      </c>
      <c r="K167" s="34">
        <v>0</v>
      </c>
      <c r="L167" s="34">
        <v>0</v>
      </c>
      <c r="M167" s="34">
        <v>0</v>
      </c>
      <c r="N167" s="34">
        <v>0.24</v>
      </c>
      <c r="O167" s="34">
        <v>6.44</v>
      </c>
      <c r="P167" s="34">
        <v>1.66</v>
      </c>
      <c r="Q167" s="34">
        <v>0</v>
      </c>
      <c r="R167" s="34">
        <v>0</v>
      </c>
      <c r="S167" s="34">
        <v>0.2</v>
      </c>
      <c r="T167" s="34">
        <v>0.5</v>
      </c>
      <c r="U167" s="34">
        <v>122</v>
      </c>
      <c r="V167" s="34">
        <v>49</v>
      </c>
      <c r="W167" s="34">
        <v>7</v>
      </c>
      <c r="X167" s="34">
        <v>9.4</v>
      </c>
      <c r="Y167" s="34">
        <v>31.6</v>
      </c>
      <c r="Z167" s="34">
        <v>0.78</v>
      </c>
      <c r="AA167" s="34">
        <v>0</v>
      </c>
      <c r="AB167" s="34">
        <v>1</v>
      </c>
      <c r="AC167" s="34">
        <v>0.2</v>
      </c>
      <c r="AD167" s="34">
        <v>0.28000000000000003</v>
      </c>
      <c r="AE167" s="34">
        <v>0.04</v>
      </c>
      <c r="AF167" s="34">
        <v>0.02</v>
      </c>
      <c r="AG167" s="34">
        <v>0.14000000000000001</v>
      </c>
      <c r="AH167" s="34">
        <v>0.4</v>
      </c>
      <c r="AI167" s="34">
        <v>0</v>
      </c>
      <c r="AJ167" s="34">
        <v>0</v>
      </c>
      <c r="AK167" s="34">
        <v>0</v>
      </c>
      <c r="AL167" s="34">
        <v>0</v>
      </c>
      <c r="AM167" s="34">
        <v>85.4</v>
      </c>
      <c r="AN167" s="34">
        <v>44.6</v>
      </c>
      <c r="AO167" s="34">
        <v>18.600000000000001</v>
      </c>
      <c r="AP167" s="34">
        <v>39.6</v>
      </c>
      <c r="AQ167" s="34">
        <v>16</v>
      </c>
      <c r="AR167" s="34">
        <v>74.2</v>
      </c>
      <c r="AS167" s="34">
        <v>59.4</v>
      </c>
      <c r="AT167" s="34">
        <v>58.2</v>
      </c>
      <c r="AU167" s="34">
        <v>92.8</v>
      </c>
      <c r="AV167" s="34">
        <v>24.8</v>
      </c>
      <c r="AW167" s="34">
        <v>62</v>
      </c>
      <c r="AX167" s="34">
        <v>305.8</v>
      </c>
      <c r="AY167" s="34">
        <v>0</v>
      </c>
      <c r="AZ167" s="34">
        <v>105.2</v>
      </c>
      <c r="BA167" s="34">
        <v>58.2</v>
      </c>
      <c r="BB167" s="34">
        <v>36</v>
      </c>
      <c r="BC167" s="34">
        <v>26</v>
      </c>
      <c r="BD167" s="34">
        <v>0</v>
      </c>
      <c r="BE167" s="34">
        <v>0</v>
      </c>
      <c r="BF167" s="34">
        <v>0</v>
      </c>
      <c r="BG167" s="34">
        <v>0</v>
      </c>
      <c r="BH167" s="34">
        <v>0</v>
      </c>
      <c r="BI167" s="34">
        <v>0</v>
      </c>
      <c r="BJ167" s="34">
        <v>0</v>
      </c>
      <c r="BK167" s="34">
        <v>0.03</v>
      </c>
      <c r="BL167" s="34">
        <v>0</v>
      </c>
      <c r="BM167" s="34">
        <v>0</v>
      </c>
      <c r="BN167" s="34">
        <v>0</v>
      </c>
      <c r="BO167" s="34">
        <v>0</v>
      </c>
      <c r="BP167" s="34">
        <v>0</v>
      </c>
      <c r="BQ167" s="34">
        <v>0</v>
      </c>
      <c r="BR167" s="34">
        <v>0</v>
      </c>
      <c r="BS167" s="34">
        <v>0.02</v>
      </c>
      <c r="BT167" s="34">
        <v>0</v>
      </c>
      <c r="BU167" s="34">
        <v>0</v>
      </c>
      <c r="BV167" s="34">
        <v>0.1</v>
      </c>
      <c r="BW167" s="34">
        <v>0.02</v>
      </c>
      <c r="BX167" s="34">
        <v>0</v>
      </c>
      <c r="BY167" s="34">
        <v>0</v>
      </c>
      <c r="BZ167" s="34">
        <v>0</v>
      </c>
      <c r="CA167" s="34">
        <v>0</v>
      </c>
      <c r="CB167" s="34">
        <v>9.4</v>
      </c>
      <c r="CC167" s="33">
        <v>1.48</v>
      </c>
      <c r="CE167" s="31">
        <v>0.17</v>
      </c>
      <c r="CG167" s="31">
        <v>0</v>
      </c>
      <c r="CH167" s="31">
        <v>0</v>
      </c>
      <c r="CI167" s="31">
        <v>0</v>
      </c>
      <c r="CJ167" s="31">
        <v>0</v>
      </c>
      <c r="CK167" s="31">
        <v>0</v>
      </c>
      <c r="CL167" s="31">
        <v>0</v>
      </c>
      <c r="CM167" s="31">
        <v>0</v>
      </c>
      <c r="CN167" s="31">
        <v>0</v>
      </c>
      <c r="CO167" s="31">
        <v>0</v>
      </c>
      <c r="CP167" s="31">
        <v>0</v>
      </c>
      <c r="CQ167" s="31">
        <v>0</v>
      </c>
      <c r="CR167" s="31">
        <v>1.23</v>
      </c>
    </row>
    <row r="168" spans="1:96" s="31" customFormat="1">
      <c r="A168" s="31" t="str">
        <f>"6/10"</f>
        <v>6/10</v>
      </c>
      <c r="B168" s="32" t="s">
        <v>120</v>
      </c>
      <c r="C168" s="33" t="str">
        <f>"200"</f>
        <v>200</v>
      </c>
      <c r="D168" s="33">
        <v>1.02</v>
      </c>
      <c r="E168" s="33">
        <v>0</v>
      </c>
      <c r="F168" s="33">
        <v>0.06</v>
      </c>
      <c r="G168" s="33">
        <v>0.06</v>
      </c>
      <c r="H168" s="33">
        <v>18.29</v>
      </c>
      <c r="I168" s="33">
        <v>69.016159999999999</v>
      </c>
      <c r="J168" s="34">
        <v>0.02</v>
      </c>
      <c r="K168" s="34">
        <v>0</v>
      </c>
      <c r="L168" s="34">
        <v>0</v>
      </c>
      <c r="M168" s="34">
        <v>0</v>
      </c>
      <c r="N168" s="34">
        <v>14.3</v>
      </c>
      <c r="O168" s="34">
        <v>0.56999999999999995</v>
      </c>
      <c r="P168" s="34">
        <v>3.42</v>
      </c>
      <c r="Q168" s="34">
        <v>0</v>
      </c>
      <c r="R168" s="34">
        <v>0</v>
      </c>
      <c r="S168" s="34">
        <v>0.3</v>
      </c>
      <c r="T168" s="34">
        <v>0.81</v>
      </c>
      <c r="U168" s="34">
        <v>3.42</v>
      </c>
      <c r="V168" s="34">
        <v>340.11</v>
      </c>
      <c r="W168" s="34">
        <v>31.19</v>
      </c>
      <c r="X168" s="34">
        <v>19.95</v>
      </c>
      <c r="Y168" s="34">
        <v>27.16</v>
      </c>
      <c r="Z168" s="34">
        <v>0.64</v>
      </c>
      <c r="AA168" s="34">
        <v>0</v>
      </c>
      <c r="AB168" s="34">
        <v>630</v>
      </c>
      <c r="AC168" s="34">
        <v>116.6</v>
      </c>
      <c r="AD168" s="34">
        <v>1.1000000000000001</v>
      </c>
      <c r="AE168" s="34">
        <v>0.02</v>
      </c>
      <c r="AF168" s="34">
        <v>0.04</v>
      </c>
      <c r="AG168" s="34">
        <v>0.51</v>
      </c>
      <c r="AH168" s="34">
        <v>0.78</v>
      </c>
      <c r="AI168" s="34">
        <v>0.32</v>
      </c>
      <c r="AJ168" s="34">
        <v>0</v>
      </c>
      <c r="AK168" s="34">
        <v>0.01</v>
      </c>
      <c r="AL168" s="34">
        <v>0.01</v>
      </c>
      <c r="AM168" s="34">
        <v>0.01</v>
      </c>
      <c r="AN168" s="34">
        <v>0.02</v>
      </c>
      <c r="AO168" s="34">
        <v>0</v>
      </c>
      <c r="AP168" s="34">
        <v>0.01</v>
      </c>
      <c r="AQ168" s="34">
        <v>0</v>
      </c>
      <c r="AR168" s="34">
        <v>0.01</v>
      </c>
      <c r="AS168" s="34">
        <v>0.01</v>
      </c>
      <c r="AT168" s="34">
        <v>0.01</v>
      </c>
      <c r="AU168" s="34">
        <v>0.06</v>
      </c>
      <c r="AV168" s="34">
        <v>0</v>
      </c>
      <c r="AW168" s="34">
        <v>0.01</v>
      </c>
      <c r="AX168" s="34">
        <v>0.03</v>
      </c>
      <c r="AY168" s="34">
        <v>0</v>
      </c>
      <c r="AZ168" s="34">
        <v>0.02</v>
      </c>
      <c r="BA168" s="34">
        <v>0.01</v>
      </c>
      <c r="BB168" s="34">
        <v>0.01</v>
      </c>
      <c r="BC168" s="34">
        <v>0</v>
      </c>
      <c r="BD168" s="34">
        <v>0</v>
      </c>
      <c r="BE168" s="34">
        <v>0</v>
      </c>
      <c r="BF168" s="34">
        <v>0</v>
      </c>
      <c r="BG168" s="34">
        <v>0</v>
      </c>
      <c r="BH168" s="34">
        <v>0</v>
      </c>
      <c r="BI168" s="34">
        <v>0</v>
      </c>
      <c r="BJ168" s="34">
        <v>0</v>
      </c>
      <c r="BK168" s="34">
        <v>0</v>
      </c>
      <c r="BL168" s="34">
        <v>0</v>
      </c>
      <c r="BM168" s="34">
        <v>0</v>
      </c>
      <c r="BN168" s="34">
        <v>0</v>
      </c>
      <c r="BO168" s="34">
        <v>0</v>
      </c>
      <c r="BP168" s="34">
        <v>0</v>
      </c>
      <c r="BQ168" s="34">
        <v>0</v>
      </c>
      <c r="BR168" s="34">
        <v>0</v>
      </c>
      <c r="BS168" s="34">
        <v>0.01</v>
      </c>
      <c r="BT168" s="34">
        <v>0</v>
      </c>
      <c r="BU168" s="34">
        <v>0</v>
      </c>
      <c r="BV168" s="34">
        <v>0.01</v>
      </c>
      <c r="BW168" s="34">
        <v>0</v>
      </c>
      <c r="BX168" s="34">
        <v>0</v>
      </c>
      <c r="BY168" s="34">
        <v>0</v>
      </c>
      <c r="BZ168" s="34">
        <v>0</v>
      </c>
      <c r="CA168" s="34">
        <v>0</v>
      </c>
      <c r="CB168" s="34">
        <v>214.01</v>
      </c>
      <c r="CC168" s="33">
        <v>6.52</v>
      </c>
      <c r="CE168" s="31">
        <v>105</v>
      </c>
      <c r="CG168" s="31">
        <v>0.72</v>
      </c>
      <c r="CH168" s="31">
        <v>0.72</v>
      </c>
      <c r="CI168" s="31">
        <v>0.72</v>
      </c>
      <c r="CJ168" s="31">
        <v>77.08</v>
      </c>
      <c r="CK168" s="31">
        <v>30.37</v>
      </c>
      <c r="CL168" s="31">
        <v>53.73</v>
      </c>
      <c r="CM168" s="31">
        <v>7.7</v>
      </c>
      <c r="CN168" s="31">
        <v>4.55</v>
      </c>
      <c r="CO168" s="31">
        <v>6.12</v>
      </c>
      <c r="CP168" s="31">
        <v>5</v>
      </c>
      <c r="CQ168" s="31">
        <v>0</v>
      </c>
      <c r="CR168" s="31">
        <v>3.95</v>
      </c>
    </row>
    <row r="169" spans="1:96" s="28" customFormat="1">
      <c r="A169" s="28" t="str">
        <f>"13"</f>
        <v>13</v>
      </c>
      <c r="B169" s="29" t="s">
        <v>106</v>
      </c>
      <c r="C169" s="30" t="str">
        <f>"150"</f>
        <v>150</v>
      </c>
      <c r="D169" s="30">
        <v>0.6</v>
      </c>
      <c r="E169" s="30">
        <v>0</v>
      </c>
      <c r="F169" s="30">
        <v>0.6</v>
      </c>
      <c r="G169" s="30">
        <v>0.6</v>
      </c>
      <c r="H169" s="30">
        <v>17.399999999999999</v>
      </c>
      <c r="I169" s="30">
        <v>73.02</v>
      </c>
      <c r="J169" s="18">
        <v>0.15</v>
      </c>
      <c r="K169" s="18">
        <v>0</v>
      </c>
      <c r="L169" s="18">
        <v>0</v>
      </c>
      <c r="M169" s="18">
        <v>0</v>
      </c>
      <c r="N169" s="18">
        <v>13.5</v>
      </c>
      <c r="O169" s="18">
        <v>1.2</v>
      </c>
      <c r="P169" s="18">
        <v>2.7</v>
      </c>
      <c r="Q169" s="18">
        <v>0</v>
      </c>
      <c r="R169" s="18">
        <v>0</v>
      </c>
      <c r="S169" s="18">
        <v>1.2</v>
      </c>
      <c r="T169" s="18">
        <v>0.75</v>
      </c>
      <c r="U169" s="18">
        <v>39</v>
      </c>
      <c r="V169" s="18">
        <v>417</v>
      </c>
      <c r="W169" s="18">
        <v>24</v>
      </c>
      <c r="X169" s="18">
        <v>13.5</v>
      </c>
      <c r="Y169" s="18">
        <v>16.5</v>
      </c>
      <c r="Z169" s="18">
        <v>3.3</v>
      </c>
      <c r="AA169" s="18">
        <v>0</v>
      </c>
      <c r="AB169" s="18">
        <v>45</v>
      </c>
      <c r="AC169" s="18">
        <v>7.5</v>
      </c>
      <c r="AD169" s="18">
        <v>0.3</v>
      </c>
      <c r="AE169" s="18">
        <v>0.05</v>
      </c>
      <c r="AF169" s="18">
        <v>0.03</v>
      </c>
      <c r="AG169" s="18">
        <v>0.45</v>
      </c>
      <c r="AH169" s="18">
        <v>0.6</v>
      </c>
      <c r="AI169" s="18">
        <v>15</v>
      </c>
      <c r="AJ169" s="18">
        <v>0</v>
      </c>
      <c r="AK169" s="18">
        <v>18</v>
      </c>
      <c r="AL169" s="18">
        <v>19.5</v>
      </c>
      <c r="AM169" s="18">
        <v>28.5</v>
      </c>
      <c r="AN169" s="18">
        <v>27</v>
      </c>
      <c r="AO169" s="18">
        <v>4.5</v>
      </c>
      <c r="AP169" s="18">
        <v>16.5</v>
      </c>
      <c r="AQ169" s="18">
        <v>4.5</v>
      </c>
      <c r="AR169" s="18">
        <v>13.5</v>
      </c>
      <c r="AS169" s="18">
        <v>25.5</v>
      </c>
      <c r="AT169" s="18">
        <v>15</v>
      </c>
      <c r="AU169" s="18">
        <v>117</v>
      </c>
      <c r="AV169" s="18">
        <v>10.5</v>
      </c>
      <c r="AW169" s="18">
        <v>21</v>
      </c>
      <c r="AX169" s="18">
        <v>63</v>
      </c>
      <c r="AY169" s="18">
        <v>0</v>
      </c>
      <c r="AZ169" s="18">
        <v>19.5</v>
      </c>
      <c r="BA169" s="18">
        <v>24</v>
      </c>
      <c r="BB169" s="18">
        <v>9</v>
      </c>
      <c r="BC169" s="18">
        <v>7.5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18">
        <v>0</v>
      </c>
      <c r="BO169" s="18">
        <v>0</v>
      </c>
      <c r="BP169" s="18">
        <v>0</v>
      </c>
      <c r="BQ169" s="18">
        <v>0</v>
      </c>
      <c r="BR169" s="18">
        <v>0</v>
      </c>
      <c r="BS169" s="18">
        <v>0</v>
      </c>
      <c r="BT169" s="18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0</v>
      </c>
      <c r="BZ169" s="18">
        <v>0</v>
      </c>
      <c r="CA169" s="18">
        <v>0</v>
      </c>
      <c r="CB169" s="18">
        <v>129.44999999999999</v>
      </c>
      <c r="CC169" s="30">
        <v>27</v>
      </c>
      <c r="CE169" s="28">
        <v>7.5</v>
      </c>
      <c r="CG169" s="28">
        <v>3</v>
      </c>
      <c r="CH169" s="28">
        <v>3</v>
      </c>
      <c r="CI169" s="28">
        <v>3</v>
      </c>
      <c r="CJ169" s="28">
        <v>225</v>
      </c>
      <c r="CK169" s="28">
        <v>225</v>
      </c>
      <c r="CL169" s="28">
        <v>225</v>
      </c>
      <c r="CM169" s="28">
        <v>0</v>
      </c>
      <c r="CN169" s="28">
        <v>0</v>
      </c>
      <c r="CO169" s="28">
        <v>0</v>
      </c>
      <c r="CP169" s="28">
        <v>0</v>
      </c>
      <c r="CQ169" s="28">
        <v>0</v>
      </c>
      <c r="CR169" s="28">
        <v>22.5</v>
      </c>
    </row>
    <row r="170" spans="1:96" s="38" customFormat="1" ht="11.4">
      <c r="B170" s="35" t="s">
        <v>107</v>
      </c>
      <c r="C170" s="36"/>
      <c r="D170" s="36">
        <v>25.61</v>
      </c>
      <c r="E170" s="36">
        <v>14.59</v>
      </c>
      <c r="F170" s="36">
        <v>23.47</v>
      </c>
      <c r="G170" s="36">
        <v>7.24</v>
      </c>
      <c r="H170" s="36">
        <v>132.63999999999999</v>
      </c>
      <c r="I170" s="36">
        <v>840.19</v>
      </c>
      <c r="J170" s="37">
        <v>7.42</v>
      </c>
      <c r="K170" s="37">
        <v>3.21</v>
      </c>
      <c r="L170" s="37">
        <v>0</v>
      </c>
      <c r="M170" s="37">
        <v>0</v>
      </c>
      <c r="N170" s="37">
        <v>40.15</v>
      </c>
      <c r="O170" s="37">
        <v>79.180000000000007</v>
      </c>
      <c r="P170" s="37">
        <v>13.31</v>
      </c>
      <c r="Q170" s="37">
        <v>0</v>
      </c>
      <c r="R170" s="37">
        <v>0</v>
      </c>
      <c r="S170" s="37">
        <v>2.2200000000000002</v>
      </c>
      <c r="T170" s="37">
        <v>8.77</v>
      </c>
      <c r="U170" s="37">
        <v>1361.11</v>
      </c>
      <c r="V170" s="37">
        <v>1580.76</v>
      </c>
      <c r="W170" s="37">
        <v>154.87</v>
      </c>
      <c r="X170" s="37">
        <v>119.05</v>
      </c>
      <c r="Y170" s="37">
        <v>366.67</v>
      </c>
      <c r="Z170" s="37">
        <v>8.4499999999999993</v>
      </c>
      <c r="AA170" s="37">
        <v>91.44</v>
      </c>
      <c r="AB170" s="37">
        <v>10561.86</v>
      </c>
      <c r="AC170" s="37">
        <v>2038.14</v>
      </c>
      <c r="AD170" s="37">
        <v>5.63</v>
      </c>
      <c r="AE170" s="37">
        <v>0.36</v>
      </c>
      <c r="AF170" s="37">
        <v>0.38</v>
      </c>
      <c r="AG170" s="37">
        <v>7.18</v>
      </c>
      <c r="AH170" s="37">
        <v>14.75</v>
      </c>
      <c r="AI170" s="37">
        <v>24.52</v>
      </c>
      <c r="AJ170" s="37">
        <v>0</v>
      </c>
      <c r="AK170" s="37">
        <v>1310.88</v>
      </c>
      <c r="AL170" s="37">
        <v>1313.14</v>
      </c>
      <c r="AM170" s="37">
        <v>2212.5</v>
      </c>
      <c r="AN170" s="37">
        <v>1768.73</v>
      </c>
      <c r="AO170" s="37">
        <v>584.65</v>
      </c>
      <c r="AP170" s="37">
        <v>1106.3900000000001</v>
      </c>
      <c r="AQ170" s="37">
        <v>194.98</v>
      </c>
      <c r="AR170" s="37">
        <v>1343.94</v>
      </c>
      <c r="AS170" s="37">
        <v>691.59</v>
      </c>
      <c r="AT170" s="37">
        <v>781.79</v>
      </c>
      <c r="AU170" s="37">
        <v>1001.74</v>
      </c>
      <c r="AV170" s="37">
        <v>621.66</v>
      </c>
      <c r="AW170" s="37">
        <v>556.65</v>
      </c>
      <c r="AX170" s="37">
        <v>3934.97</v>
      </c>
      <c r="AY170" s="37">
        <v>3.05</v>
      </c>
      <c r="AZ170" s="37">
        <v>1171.71</v>
      </c>
      <c r="BA170" s="37">
        <v>797.7</v>
      </c>
      <c r="BB170" s="37">
        <v>840.8</v>
      </c>
      <c r="BC170" s="37">
        <v>447.78</v>
      </c>
      <c r="BD170" s="37">
        <v>0.09</v>
      </c>
      <c r="BE170" s="37">
        <v>0.04</v>
      </c>
      <c r="BF170" s="37">
        <v>0.02</v>
      </c>
      <c r="BG170" s="37">
        <v>0.05</v>
      </c>
      <c r="BH170" s="37">
        <v>0.06</v>
      </c>
      <c r="BI170" s="37">
        <v>0.28000000000000003</v>
      </c>
      <c r="BJ170" s="37">
        <v>0</v>
      </c>
      <c r="BK170" s="37">
        <v>1.26</v>
      </c>
      <c r="BL170" s="37">
        <v>0</v>
      </c>
      <c r="BM170" s="37">
        <v>0.44</v>
      </c>
      <c r="BN170" s="37">
        <v>0.02</v>
      </c>
      <c r="BO170" s="37">
        <v>0.03</v>
      </c>
      <c r="BP170" s="37">
        <v>0</v>
      </c>
      <c r="BQ170" s="37">
        <v>0.05</v>
      </c>
      <c r="BR170" s="37">
        <v>0.1</v>
      </c>
      <c r="BS170" s="37">
        <v>1.85</v>
      </c>
      <c r="BT170" s="37">
        <v>0</v>
      </c>
      <c r="BU170" s="37">
        <v>0</v>
      </c>
      <c r="BV170" s="37">
        <v>3.47</v>
      </c>
      <c r="BW170" s="37">
        <v>0.03</v>
      </c>
      <c r="BX170" s="37">
        <v>0</v>
      </c>
      <c r="BY170" s="37">
        <v>0</v>
      </c>
      <c r="BZ170" s="37">
        <v>0</v>
      </c>
      <c r="CA170" s="37">
        <v>0</v>
      </c>
      <c r="CB170" s="37">
        <v>724.17</v>
      </c>
      <c r="CC170" s="36">
        <f>SUM($CC$160:$CC$169)</f>
        <v>129.06</v>
      </c>
      <c r="CD170" s="38">
        <f>$I$170/$I$171*100</f>
        <v>58.466709346991038</v>
      </c>
      <c r="CE170" s="38">
        <v>1851.75</v>
      </c>
      <c r="CG170" s="38">
        <v>84.26</v>
      </c>
      <c r="CH170" s="38">
        <v>47.59</v>
      </c>
      <c r="CI170" s="38">
        <v>65.930000000000007</v>
      </c>
      <c r="CJ170" s="38">
        <v>2537.08</v>
      </c>
      <c r="CK170" s="38">
        <v>1303.43</v>
      </c>
      <c r="CL170" s="38">
        <v>1920.25</v>
      </c>
      <c r="CM170" s="38">
        <v>31.95</v>
      </c>
      <c r="CN170" s="38">
        <v>22.73</v>
      </c>
      <c r="CO170" s="38">
        <v>27.38</v>
      </c>
      <c r="CP170" s="38">
        <v>6.8</v>
      </c>
      <c r="CQ170" s="38">
        <v>2.82</v>
      </c>
    </row>
    <row r="171" spans="1:96" s="38" customFormat="1" ht="11.4">
      <c r="B171" s="35" t="s">
        <v>108</v>
      </c>
      <c r="C171" s="36"/>
      <c r="D171" s="36">
        <v>51.71</v>
      </c>
      <c r="E171" s="36">
        <v>33.869999999999997</v>
      </c>
      <c r="F171" s="36">
        <v>40.6</v>
      </c>
      <c r="G171" s="36">
        <v>9.11</v>
      </c>
      <c r="H171" s="36">
        <v>217.62</v>
      </c>
      <c r="I171" s="36">
        <v>1437.04</v>
      </c>
      <c r="J171" s="37">
        <v>17.329999999999998</v>
      </c>
      <c r="K171" s="37">
        <v>3.94</v>
      </c>
      <c r="L171" s="37">
        <v>0</v>
      </c>
      <c r="M171" s="37">
        <v>0</v>
      </c>
      <c r="N171" s="37">
        <v>77.13</v>
      </c>
      <c r="O171" s="37">
        <v>125.89</v>
      </c>
      <c r="P171" s="37">
        <v>14.6</v>
      </c>
      <c r="Q171" s="37">
        <v>0</v>
      </c>
      <c r="R171" s="37">
        <v>0</v>
      </c>
      <c r="S171" s="37">
        <v>3.45</v>
      </c>
      <c r="T171" s="37">
        <v>12.31</v>
      </c>
      <c r="U171" s="37">
        <v>1561.06</v>
      </c>
      <c r="V171" s="37">
        <v>1945.18</v>
      </c>
      <c r="W171" s="37">
        <v>472.12</v>
      </c>
      <c r="X171" s="37">
        <v>175.55</v>
      </c>
      <c r="Y171" s="37">
        <v>730.17</v>
      </c>
      <c r="Z171" s="37">
        <v>9.69</v>
      </c>
      <c r="AA171" s="37">
        <v>182.31</v>
      </c>
      <c r="AB171" s="37">
        <v>10621.86</v>
      </c>
      <c r="AC171" s="37">
        <v>2151.29</v>
      </c>
      <c r="AD171" s="37">
        <v>6.62</v>
      </c>
      <c r="AE171" s="37">
        <v>0.5</v>
      </c>
      <c r="AF171" s="37">
        <v>0.82</v>
      </c>
      <c r="AG171" s="37">
        <v>8.07</v>
      </c>
      <c r="AH171" s="37">
        <v>20.8</v>
      </c>
      <c r="AI171" s="37">
        <v>25.73</v>
      </c>
      <c r="AJ171" s="37">
        <v>0</v>
      </c>
      <c r="AK171" s="37">
        <v>2614.2600000000002</v>
      </c>
      <c r="AL171" s="37">
        <v>2459.81</v>
      </c>
      <c r="AM171" s="37">
        <v>4305.84</v>
      </c>
      <c r="AN171" s="37">
        <v>3153.98</v>
      </c>
      <c r="AO171" s="37">
        <v>1151.44</v>
      </c>
      <c r="AP171" s="37">
        <v>2072.65</v>
      </c>
      <c r="AQ171" s="37">
        <v>525.44000000000005</v>
      </c>
      <c r="AR171" s="37">
        <v>2559.75</v>
      </c>
      <c r="AS171" s="37">
        <v>1167.3</v>
      </c>
      <c r="AT171" s="37">
        <v>1238.45</v>
      </c>
      <c r="AU171" s="37">
        <v>1586.41</v>
      </c>
      <c r="AV171" s="37">
        <v>1203.79</v>
      </c>
      <c r="AW171" s="37">
        <v>874.75</v>
      </c>
      <c r="AX171" s="37">
        <v>6335.2</v>
      </c>
      <c r="AY171" s="37">
        <v>3.83</v>
      </c>
      <c r="AZ171" s="37">
        <v>2023.27</v>
      </c>
      <c r="BA171" s="37">
        <v>1322.96</v>
      </c>
      <c r="BB171" s="37">
        <v>2022.49</v>
      </c>
      <c r="BC171" s="37">
        <v>700.44</v>
      </c>
      <c r="BD171" s="37">
        <v>0.2</v>
      </c>
      <c r="BE171" s="37">
        <v>0.09</v>
      </c>
      <c r="BF171" s="37">
        <v>0.05</v>
      </c>
      <c r="BG171" s="37">
        <v>0.11</v>
      </c>
      <c r="BH171" s="37">
        <v>0.13</v>
      </c>
      <c r="BI171" s="37">
        <v>0.59</v>
      </c>
      <c r="BJ171" s="37">
        <v>0</v>
      </c>
      <c r="BK171" s="37">
        <v>2.27</v>
      </c>
      <c r="BL171" s="37">
        <v>0</v>
      </c>
      <c r="BM171" s="37">
        <v>0.75</v>
      </c>
      <c r="BN171" s="37">
        <v>0.02</v>
      </c>
      <c r="BO171" s="37">
        <v>0.04</v>
      </c>
      <c r="BP171" s="37">
        <v>0</v>
      </c>
      <c r="BQ171" s="37">
        <v>0.11</v>
      </c>
      <c r="BR171" s="37">
        <v>0.19</v>
      </c>
      <c r="BS171" s="37">
        <v>3.64</v>
      </c>
      <c r="BT171" s="37">
        <v>0</v>
      </c>
      <c r="BU171" s="37">
        <v>0</v>
      </c>
      <c r="BV171" s="37">
        <v>4.49</v>
      </c>
      <c r="BW171" s="37">
        <v>7.0000000000000007E-2</v>
      </c>
      <c r="BX171" s="37">
        <v>0.02</v>
      </c>
      <c r="BY171" s="37">
        <v>0</v>
      </c>
      <c r="BZ171" s="37">
        <v>0</v>
      </c>
      <c r="CA171" s="37">
        <v>0</v>
      </c>
      <c r="CB171" s="37">
        <v>1084.06</v>
      </c>
      <c r="CC171" s="36">
        <v>211.89</v>
      </c>
      <c r="CE171" s="38">
        <v>1952.62</v>
      </c>
      <c r="CG171" s="38">
        <v>110.76</v>
      </c>
      <c r="CH171" s="38">
        <v>61.82</v>
      </c>
      <c r="CI171" s="38">
        <v>86.29</v>
      </c>
      <c r="CJ171" s="38">
        <v>5631.44</v>
      </c>
      <c r="CK171" s="38">
        <v>2722.65</v>
      </c>
      <c r="CL171" s="38">
        <v>4177.04</v>
      </c>
      <c r="CM171" s="38">
        <v>66.459999999999994</v>
      </c>
      <c r="CN171" s="38">
        <v>47.78</v>
      </c>
      <c r="CO171" s="38">
        <v>57.15</v>
      </c>
      <c r="CP171" s="38">
        <v>20.45</v>
      </c>
      <c r="CQ171" s="38">
        <v>3.12</v>
      </c>
    </row>
    <row r="172" spans="1:96" hidden="1">
      <c r="C172" s="16"/>
      <c r="D172" s="16"/>
      <c r="E172" s="16"/>
      <c r="F172" s="16"/>
      <c r="G172" s="16"/>
      <c r="H172" s="16"/>
      <c r="I172" s="16"/>
    </row>
    <row r="173" spans="1:96" hidden="1">
      <c r="B173" s="14" t="s">
        <v>109</v>
      </c>
      <c r="C173" s="16"/>
      <c r="D173" s="16">
        <v>16</v>
      </c>
      <c r="E173" s="16"/>
      <c r="F173" s="16">
        <v>26</v>
      </c>
      <c r="G173" s="16"/>
      <c r="H173" s="16">
        <v>58</v>
      </c>
      <c r="I173" s="16"/>
    </row>
    <row r="174" spans="1:96" hidden="1">
      <c r="C174" s="16"/>
      <c r="D174" s="16"/>
      <c r="E174" s="16"/>
      <c r="F174" s="16"/>
      <c r="G174" s="16"/>
      <c r="H174" s="16"/>
      <c r="I174" s="16"/>
    </row>
    <row r="175" spans="1:96" hidden="1">
      <c r="C175" s="16"/>
      <c r="D175" s="16"/>
      <c r="E175" s="16"/>
      <c r="F175" s="16"/>
      <c r="G175" s="16"/>
      <c r="H175" s="16"/>
      <c r="I175" s="16"/>
    </row>
    <row r="176" spans="1:96">
      <c r="B176" s="27" t="s">
        <v>160</v>
      </c>
      <c r="C176" s="16"/>
      <c r="D176" s="16"/>
      <c r="E176" s="16"/>
      <c r="F176" s="16"/>
      <c r="G176" s="16"/>
      <c r="H176" s="16"/>
      <c r="I176" s="16"/>
    </row>
    <row r="177" spans="1:96">
      <c r="B177" s="27" t="s">
        <v>91</v>
      </c>
      <c r="C177" s="16"/>
      <c r="D177" s="16"/>
      <c r="E177" s="16"/>
      <c r="F177" s="16"/>
      <c r="G177" s="16"/>
      <c r="H177" s="16"/>
      <c r="I177" s="16"/>
    </row>
    <row r="178" spans="1:96" s="31" customFormat="1" ht="24">
      <c r="A178" s="31" t="str">
        <f>"8/4"</f>
        <v>8/4</v>
      </c>
      <c r="B178" s="32" t="s">
        <v>111</v>
      </c>
      <c r="C178" s="33" t="str">
        <f>"180"</f>
        <v>180</v>
      </c>
      <c r="D178" s="33">
        <v>5.74</v>
      </c>
      <c r="E178" s="33">
        <v>2.12</v>
      </c>
      <c r="F178" s="33">
        <v>6.67</v>
      </c>
      <c r="G178" s="33">
        <v>2.0099999999999998</v>
      </c>
      <c r="H178" s="33">
        <v>26.24</v>
      </c>
      <c r="I178" s="33">
        <v>185.04511019999998</v>
      </c>
      <c r="J178" s="34">
        <v>4.01</v>
      </c>
      <c r="K178" s="34">
        <v>0.1</v>
      </c>
      <c r="L178" s="34">
        <v>0</v>
      </c>
      <c r="M178" s="34">
        <v>0</v>
      </c>
      <c r="N178" s="34">
        <v>6.76</v>
      </c>
      <c r="O178" s="34">
        <v>17.72</v>
      </c>
      <c r="P178" s="34">
        <v>1.77</v>
      </c>
      <c r="Q178" s="34">
        <v>0</v>
      </c>
      <c r="R178" s="34">
        <v>0</v>
      </c>
      <c r="S178" s="34">
        <v>7.0000000000000007E-2</v>
      </c>
      <c r="T178" s="34">
        <v>1.84</v>
      </c>
      <c r="U178" s="34">
        <v>321.89999999999998</v>
      </c>
      <c r="V178" s="34">
        <v>187.94</v>
      </c>
      <c r="W178" s="34">
        <v>94.24</v>
      </c>
      <c r="X178" s="34">
        <v>45.27</v>
      </c>
      <c r="Y178" s="34">
        <v>150.47999999999999</v>
      </c>
      <c r="Z178" s="34">
        <v>1.1100000000000001</v>
      </c>
      <c r="AA178" s="34">
        <v>19.440000000000001</v>
      </c>
      <c r="AB178" s="34">
        <v>16.559999999999999</v>
      </c>
      <c r="AC178" s="34">
        <v>36.090000000000003</v>
      </c>
      <c r="AD178" s="34">
        <v>0.56000000000000005</v>
      </c>
      <c r="AE178" s="34">
        <v>0.13</v>
      </c>
      <c r="AF178" s="34">
        <v>0.12</v>
      </c>
      <c r="AG178" s="34">
        <v>0.32</v>
      </c>
      <c r="AH178" s="34">
        <v>2.08</v>
      </c>
      <c r="AI178" s="34">
        <v>0.37</v>
      </c>
      <c r="AJ178" s="34">
        <v>0</v>
      </c>
      <c r="AK178" s="34">
        <v>282.64999999999998</v>
      </c>
      <c r="AL178" s="34">
        <v>231.91</v>
      </c>
      <c r="AM178" s="34">
        <v>383.41</v>
      </c>
      <c r="AN178" s="34">
        <v>280.07</v>
      </c>
      <c r="AO178" s="34">
        <v>87.96</v>
      </c>
      <c r="AP178" s="34">
        <v>205.7</v>
      </c>
      <c r="AQ178" s="34">
        <v>90.31</v>
      </c>
      <c r="AR178" s="34">
        <v>264.14</v>
      </c>
      <c r="AS178" s="34">
        <v>149.54</v>
      </c>
      <c r="AT178" s="34">
        <v>225.26</v>
      </c>
      <c r="AU178" s="34">
        <v>281.39</v>
      </c>
      <c r="AV178" s="34">
        <v>75.790000000000006</v>
      </c>
      <c r="AW178" s="34">
        <v>311.36</v>
      </c>
      <c r="AX178" s="34">
        <v>599.29</v>
      </c>
      <c r="AY178" s="34">
        <v>0</v>
      </c>
      <c r="AZ178" s="34">
        <v>197.25</v>
      </c>
      <c r="BA178" s="34">
        <v>158.83000000000001</v>
      </c>
      <c r="BB178" s="34">
        <v>261.23</v>
      </c>
      <c r="BC178" s="34">
        <v>103.91</v>
      </c>
      <c r="BD178" s="34">
        <v>0.11</v>
      </c>
      <c r="BE178" s="34">
        <v>0.05</v>
      </c>
      <c r="BF178" s="34">
        <v>0.03</v>
      </c>
      <c r="BG178" s="34">
        <v>0.06</v>
      </c>
      <c r="BH178" s="34">
        <v>7.0000000000000007E-2</v>
      </c>
      <c r="BI178" s="34">
        <v>0.32</v>
      </c>
      <c r="BJ178" s="34">
        <v>0</v>
      </c>
      <c r="BK178" s="34">
        <v>1.25</v>
      </c>
      <c r="BL178" s="34">
        <v>0</v>
      </c>
      <c r="BM178" s="34">
        <v>0.28999999999999998</v>
      </c>
      <c r="BN178" s="34">
        <v>0</v>
      </c>
      <c r="BO178" s="34">
        <v>0</v>
      </c>
      <c r="BP178" s="34">
        <v>0</v>
      </c>
      <c r="BQ178" s="34">
        <v>0.06</v>
      </c>
      <c r="BR178" s="34">
        <v>0.09</v>
      </c>
      <c r="BS178" s="34">
        <v>1.32</v>
      </c>
      <c r="BT178" s="34">
        <v>0</v>
      </c>
      <c r="BU178" s="34">
        <v>0</v>
      </c>
      <c r="BV178" s="34">
        <v>0.78</v>
      </c>
      <c r="BW178" s="34">
        <v>0.02</v>
      </c>
      <c r="BX178" s="34">
        <v>0</v>
      </c>
      <c r="BY178" s="34">
        <v>0</v>
      </c>
      <c r="BZ178" s="34">
        <v>0</v>
      </c>
      <c r="CA178" s="34">
        <v>0</v>
      </c>
      <c r="CB178" s="34">
        <v>158.66999999999999</v>
      </c>
      <c r="CC178" s="33">
        <v>19.940000000000001</v>
      </c>
      <c r="CE178" s="31">
        <v>22.2</v>
      </c>
      <c r="CG178" s="31">
        <v>39.049999999999997</v>
      </c>
      <c r="CH178" s="31">
        <v>17.34</v>
      </c>
      <c r="CI178" s="31">
        <v>28.19</v>
      </c>
      <c r="CJ178" s="31">
        <v>1718.66</v>
      </c>
      <c r="CK178" s="31">
        <v>779.59</v>
      </c>
      <c r="CL178" s="31">
        <v>1249.1300000000001</v>
      </c>
      <c r="CM178" s="31">
        <v>33.79</v>
      </c>
      <c r="CN178" s="31">
        <v>17.55</v>
      </c>
      <c r="CO178" s="31">
        <v>25.67</v>
      </c>
      <c r="CP178" s="31">
        <v>3.6</v>
      </c>
      <c r="CQ178" s="31">
        <v>0.72</v>
      </c>
      <c r="CR178" s="31">
        <v>12.09</v>
      </c>
    </row>
    <row r="179" spans="1:96" s="31" customFormat="1">
      <c r="A179" s="31" t="str">
        <f>"800/1"</f>
        <v>800/1</v>
      </c>
      <c r="B179" s="32" t="s">
        <v>124</v>
      </c>
      <c r="C179" s="33" t="str">
        <f>"45"</f>
        <v>45</v>
      </c>
      <c r="D179" s="33">
        <v>3.62</v>
      </c>
      <c r="E179" s="33">
        <v>0</v>
      </c>
      <c r="F179" s="33">
        <v>1.32</v>
      </c>
      <c r="G179" s="33">
        <v>1.5</v>
      </c>
      <c r="H179" s="33">
        <v>24.25</v>
      </c>
      <c r="I179" s="33">
        <v>122.72909999999999</v>
      </c>
      <c r="J179" s="34">
        <v>0.25</v>
      </c>
      <c r="K179" s="34">
        <v>0</v>
      </c>
      <c r="L179" s="34">
        <v>0</v>
      </c>
      <c r="M179" s="34">
        <v>0</v>
      </c>
      <c r="N179" s="34">
        <v>1.5</v>
      </c>
      <c r="O179" s="34">
        <v>21.29</v>
      </c>
      <c r="P179" s="34">
        <v>1.46</v>
      </c>
      <c r="Q179" s="34">
        <v>0</v>
      </c>
      <c r="R179" s="34">
        <v>0</v>
      </c>
      <c r="S179" s="34">
        <v>0.15</v>
      </c>
      <c r="T179" s="34">
        <v>0.8</v>
      </c>
      <c r="U179" s="34">
        <v>214.5</v>
      </c>
      <c r="V179" s="34">
        <v>57.64</v>
      </c>
      <c r="W179" s="34">
        <v>9.68</v>
      </c>
      <c r="X179" s="34">
        <v>14.36</v>
      </c>
      <c r="Y179" s="34">
        <v>36.979999999999997</v>
      </c>
      <c r="Z179" s="34">
        <v>0.87</v>
      </c>
      <c r="AA179" s="34">
        <v>0</v>
      </c>
      <c r="AB179" s="34">
        <v>0</v>
      </c>
      <c r="AC179" s="34">
        <v>0</v>
      </c>
      <c r="AD179" s="34">
        <v>0.85</v>
      </c>
      <c r="AE179" s="34">
        <v>0.06</v>
      </c>
      <c r="AF179" s="34">
        <v>0.02</v>
      </c>
      <c r="AG179" s="34">
        <v>0.64</v>
      </c>
      <c r="AH179" s="34">
        <v>1.5</v>
      </c>
      <c r="AI179" s="34">
        <v>0</v>
      </c>
      <c r="AJ179" s="34">
        <v>0</v>
      </c>
      <c r="AK179" s="34">
        <v>174.84</v>
      </c>
      <c r="AL179" s="34">
        <v>181.42</v>
      </c>
      <c r="AM179" s="34">
        <v>277.77</v>
      </c>
      <c r="AN179" s="34">
        <v>93.53</v>
      </c>
      <c r="AO179" s="34">
        <v>54.99</v>
      </c>
      <c r="AP179" s="34">
        <v>109.98</v>
      </c>
      <c r="AQ179" s="34">
        <v>41.36</v>
      </c>
      <c r="AR179" s="34">
        <v>197.4</v>
      </c>
      <c r="AS179" s="34">
        <v>122.67</v>
      </c>
      <c r="AT179" s="34">
        <v>170.61</v>
      </c>
      <c r="AU179" s="34">
        <v>141.47</v>
      </c>
      <c r="AV179" s="34">
        <v>75.67</v>
      </c>
      <c r="AW179" s="34">
        <v>131.6</v>
      </c>
      <c r="AX179" s="34">
        <v>1092.75</v>
      </c>
      <c r="AY179" s="34">
        <v>0</v>
      </c>
      <c r="AZ179" s="34">
        <v>355.79</v>
      </c>
      <c r="BA179" s="34">
        <v>155.57</v>
      </c>
      <c r="BB179" s="34">
        <v>104.34</v>
      </c>
      <c r="BC179" s="34">
        <v>81.31</v>
      </c>
      <c r="BD179" s="34">
        <v>0</v>
      </c>
      <c r="BE179" s="34">
        <v>0</v>
      </c>
      <c r="BF179" s="34">
        <v>0</v>
      </c>
      <c r="BG179" s="34">
        <v>0</v>
      </c>
      <c r="BH179" s="34">
        <v>0</v>
      </c>
      <c r="BI179" s="34">
        <v>0.01</v>
      </c>
      <c r="BJ179" s="34">
        <v>0</v>
      </c>
      <c r="BK179" s="34">
        <v>0.15</v>
      </c>
      <c r="BL179" s="34">
        <v>0</v>
      </c>
      <c r="BM179" s="34">
        <v>7.0000000000000007E-2</v>
      </c>
      <c r="BN179" s="34">
        <v>0</v>
      </c>
      <c r="BO179" s="34">
        <v>0</v>
      </c>
      <c r="BP179" s="34">
        <v>0</v>
      </c>
      <c r="BQ179" s="34">
        <v>0</v>
      </c>
      <c r="BR179" s="34">
        <v>0</v>
      </c>
      <c r="BS179" s="34">
        <v>0.51</v>
      </c>
      <c r="BT179" s="34">
        <v>0</v>
      </c>
      <c r="BU179" s="34">
        <v>0</v>
      </c>
      <c r="BV179" s="34">
        <v>0.44</v>
      </c>
      <c r="BW179" s="34">
        <v>0.01</v>
      </c>
      <c r="BX179" s="34">
        <v>0</v>
      </c>
      <c r="BY179" s="34">
        <v>0</v>
      </c>
      <c r="BZ179" s="34">
        <v>0</v>
      </c>
      <c r="CA179" s="34">
        <v>0</v>
      </c>
      <c r="CB179" s="34">
        <v>17.05</v>
      </c>
      <c r="CC179" s="33">
        <v>16.5</v>
      </c>
      <c r="CE179" s="31">
        <v>0</v>
      </c>
      <c r="CG179" s="31">
        <v>0</v>
      </c>
      <c r="CH179" s="31">
        <v>0</v>
      </c>
      <c r="CI179" s="31">
        <v>0</v>
      </c>
      <c r="CJ179" s="31">
        <v>950</v>
      </c>
      <c r="CK179" s="31">
        <v>366</v>
      </c>
      <c r="CL179" s="31">
        <v>658</v>
      </c>
      <c r="CM179" s="31">
        <v>7.6</v>
      </c>
      <c r="CN179" s="31">
        <v>7.6</v>
      </c>
      <c r="CO179" s="31">
        <v>7.6</v>
      </c>
      <c r="CP179" s="31">
        <v>0</v>
      </c>
      <c r="CQ179" s="31">
        <v>0</v>
      </c>
      <c r="CR179" s="31">
        <v>10</v>
      </c>
    </row>
    <row r="180" spans="1:96" s="31" customFormat="1">
      <c r="A180" s="31" t="str">
        <f>"1/12"</f>
        <v>1/12</v>
      </c>
      <c r="B180" s="32" t="s">
        <v>94</v>
      </c>
      <c r="C180" s="33" t="str">
        <f>"30"</f>
        <v>30</v>
      </c>
      <c r="D180" s="33">
        <v>2.16</v>
      </c>
      <c r="E180" s="33">
        <v>2.16</v>
      </c>
      <c r="F180" s="33">
        <v>2.5499999999999998</v>
      </c>
      <c r="G180" s="33">
        <v>0</v>
      </c>
      <c r="H180" s="33">
        <v>16.649999999999999</v>
      </c>
      <c r="I180" s="33">
        <v>95.219999999999985</v>
      </c>
      <c r="J180" s="34">
        <v>1.56</v>
      </c>
      <c r="K180" s="34">
        <v>0</v>
      </c>
      <c r="L180" s="34">
        <v>0</v>
      </c>
      <c r="M180" s="34">
        <v>0</v>
      </c>
      <c r="N180" s="34">
        <v>16.649999999999999</v>
      </c>
      <c r="O180" s="34">
        <v>0</v>
      </c>
      <c r="P180" s="34">
        <v>0</v>
      </c>
      <c r="Q180" s="34">
        <v>0</v>
      </c>
      <c r="R180" s="34">
        <v>0</v>
      </c>
      <c r="S180" s="34">
        <v>0.12</v>
      </c>
      <c r="T180" s="34">
        <v>0.54</v>
      </c>
      <c r="U180" s="34">
        <v>39</v>
      </c>
      <c r="V180" s="34">
        <v>109.5</v>
      </c>
      <c r="W180" s="34">
        <v>92.1</v>
      </c>
      <c r="X180" s="34">
        <v>10.199999999999999</v>
      </c>
      <c r="Y180" s="34">
        <v>65.7</v>
      </c>
      <c r="Z180" s="34">
        <v>0.06</v>
      </c>
      <c r="AA180" s="34">
        <v>12.6</v>
      </c>
      <c r="AB180" s="34">
        <v>9</v>
      </c>
      <c r="AC180" s="34">
        <v>14.1</v>
      </c>
      <c r="AD180" s="34">
        <v>0.06</v>
      </c>
      <c r="AE180" s="34">
        <v>0.02</v>
      </c>
      <c r="AF180" s="34">
        <v>0.11</v>
      </c>
      <c r="AG180" s="34">
        <v>0.06</v>
      </c>
      <c r="AH180" s="34">
        <v>0.54</v>
      </c>
      <c r="AI180" s="34">
        <v>0.3</v>
      </c>
      <c r="AJ180" s="34">
        <v>0</v>
      </c>
      <c r="AK180" s="34">
        <v>135.9</v>
      </c>
      <c r="AL180" s="34">
        <v>125.4</v>
      </c>
      <c r="AM180" s="34">
        <v>161.4</v>
      </c>
      <c r="AN180" s="34">
        <v>162</v>
      </c>
      <c r="AO180" s="34">
        <v>49.5</v>
      </c>
      <c r="AP180" s="34">
        <v>91.2</v>
      </c>
      <c r="AQ180" s="34">
        <v>28.5</v>
      </c>
      <c r="AR180" s="34">
        <v>96</v>
      </c>
      <c r="AS180" s="34">
        <v>70.8</v>
      </c>
      <c r="AT180" s="34">
        <v>72</v>
      </c>
      <c r="AU180" s="34">
        <v>159</v>
      </c>
      <c r="AV180" s="34">
        <v>51</v>
      </c>
      <c r="AW180" s="34">
        <v>42</v>
      </c>
      <c r="AX180" s="34">
        <v>477.3</v>
      </c>
      <c r="AY180" s="34">
        <v>0</v>
      </c>
      <c r="AZ180" s="34">
        <v>234</v>
      </c>
      <c r="BA180" s="34">
        <v>125.4</v>
      </c>
      <c r="BB180" s="34">
        <v>101.4</v>
      </c>
      <c r="BC180" s="34">
        <v>20.7</v>
      </c>
      <c r="BD180" s="34">
        <v>0</v>
      </c>
      <c r="BE180" s="34">
        <v>0</v>
      </c>
      <c r="BF180" s="34">
        <v>0</v>
      </c>
      <c r="BG180" s="34">
        <v>0</v>
      </c>
      <c r="BH180" s="34">
        <v>0</v>
      </c>
      <c r="BI180" s="34">
        <v>0</v>
      </c>
      <c r="BJ180" s="34">
        <v>0</v>
      </c>
      <c r="BK180" s="34">
        <v>0</v>
      </c>
      <c r="BL180" s="34">
        <v>0</v>
      </c>
      <c r="BM180" s="34">
        <v>0</v>
      </c>
      <c r="BN180" s="34">
        <v>0</v>
      </c>
      <c r="BO180" s="34">
        <v>0</v>
      </c>
      <c r="BP180" s="34">
        <v>0</v>
      </c>
      <c r="BQ180" s="34">
        <v>0</v>
      </c>
      <c r="BR180" s="34">
        <v>0</v>
      </c>
      <c r="BS180" s="34">
        <v>0.74</v>
      </c>
      <c r="BT180" s="34">
        <v>0</v>
      </c>
      <c r="BU180" s="34">
        <v>0</v>
      </c>
      <c r="BV180" s="34">
        <v>0.05</v>
      </c>
      <c r="BW180" s="34">
        <v>0.02</v>
      </c>
      <c r="BX180" s="34">
        <v>0.02</v>
      </c>
      <c r="BY180" s="34">
        <v>0</v>
      </c>
      <c r="BZ180" s="34">
        <v>0</v>
      </c>
      <c r="CA180" s="34">
        <v>0</v>
      </c>
      <c r="CB180" s="34">
        <v>7.98</v>
      </c>
      <c r="CC180" s="33">
        <v>9.24</v>
      </c>
      <c r="CE180" s="31">
        <v>14.1</v>
      </c>
      <c r="CG180" s="31">
        <v>2.1</v>
      </c>
      <c r="CH180" s="31">
        <v>2.1</v>
      </c>
      <c r="CI180" s="31">
        <v>2.1</v>
      </c>
      <c r="CJ180" s="31">
        <v>1038</v>
      </c>
      <c r="CK180" s="31">
        <v>249</v>
      </c>
      <c r="CL180" s="31">
        <v>643.5</v>
      </c>
      <c r="CM180" s="31">
        <v>0.9</v>
      </c>
      <c r="CN180" s="31">
        <v>0.9</v>
      </c>
      <c r="CO180" s="31">
        <v>0.9</v>
      </c>
      <c r="CP180" s="31">
        <v>0</v>
      </c>
      <c r="CQ180" s="31">
        <v>0</v>
      </c>
      <c r="CR180" s="31">
        <v>7.7</v>
      </c>
    </row>
    <row r="181" spans="1:96" s="31" customFormat="1">
      <c r="A181" s="31" t="str">
        <f>"2"</f>
        <v>2</v>
      </c>
      <c r="B181" s="32" t="s">
        <v>95</v>
      </c>
      <c r="C181" s="33" t="str">
        <f>"45"</f>
        <v>45</v>
      </c>
      <c r="D181" s="33">
        <v>2.98</v>
      </c>
      <c r="E181" s="33">
        <v>0</v>
      </c>
      <c r="F181" s="33">
        <v>0.3</v>
      </c>
      <c r="G181" s="33">
        <v>0.3</v>
      </c>
      <c r="H181" s="33">
        <v>21.11</v>
      </c>
      <c r="I181" s="33">
        <v>100.75545</v>
      </c>
      <c r="J181" s="34">
        <v>0</v>
      </c>
      <c r="K181" s="34">
        <v>0</v>
      </c>
      <c r="L181" s="34">
        <v>0</v>
      </c>
      <c r="M181" s="34">
        <v>0</v>
      </c>
      <c r="N181" s="34">
        <v>0.5</v>
      </c>
      <c r="O181" s="34">
        <v>20.52</v>
      </c>
      <c r="P181" s="34">
        <v>0.09</v>
      </c>
      <c r="Q181" s="34">
        <v>0</v>
      </c>
      <c r="R181" s="34">
        <v>0</v>
      </c>
      <c r="S181" s="34">
        <v>0</v>
      </c>
      <c r="T181" s="34">
        <v>0.81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0</v>
      </c>
      <c r="AA181" s="34">
        <v>0</v>
      </c>
      <c r="AB181" s="34">
        <v>0</v>
      </c>
      <c r="AC181" s="34">
        <v>0</v>
      </c>
      <c r="AD181" s="34">
        <v>0</v>
      </c>
      <c r="AE181" s="34">
        <v>0</v>
      </c>
      <c r="AF181" s="34">
        <v>0</v>
      </c>
      <c r="AG181" s="34">
        <v>0</v>
      </c>
      <c r="AH181" s="34">
        <v>0</v>
      </c>
      <c r="AI181" s="34">
        <v>0</v>
      </c>
      <c r="AJ181" s="34">
        <v>0</v>
      </c>
      <c r="AK181" s="34">
        <v>143.68</v>
      </c>
      <c r="AL181" s="34">
        <v>149.55000000000001</v>
      </c>
      <c r="AM181" s="34">
        <v>229.03</v>
      </c>
      <c r="AN181" s="34">
        <v>75.95</v>
      </c>
      <c r="AO181" s="34">
        <v>45.02</v>
      </c>
      <c r="AP181" s="34">
        <v>90.05</v>
      </c>
      <c r="AQ181" s="34">
        <v>34.06</v>
      </c>
      <c r="AR181" s="34">
        <v>162.86000000000001</v>
      </c>
      <c r="AS181" s="34">
        <v>101.01</v>
      </c>
      <c r="AT181" s="34">
        <v>140.94</v>
      </c>
      <c r="AU181" s="34">
        <v>116.28</v>
      </c>
      <c r="AV181" s="34">
        <v>61.07</v>
      </c>
      <c r="AW181" s="34">
        <v>108.05</v>
      </c>
      <c r="AX181" s="34">
        <v>903.58</v>
      </c>
      <c r="AY181" s="34">
        <v>0</v>
      </c>
      <c r="AZ181" s="34">
        <v>294.41000000000003</v>
      </c>
      <c r="BA181" s="34">
        <v>128.02000000000001</v>
      </c>
      <c r="BB181" s="34">
        <v>84.96</v>
      </c>
      <c r="BC181" s="34">
        <v>67.34</v>
      </c>
      <c r="BD181" s="34">
        <v>0</v>
      </c>
      <c r="BE181" s="34">
        <v>0</v>
      </c>
      <c r="BF181" s="34">
        <v>0</v>
      </c>
      <c r="BG181" s="34">
        <v>0</v>
      </c>
      <c r="BH181" s="34">
        <v>0</v>
      </c>
      <c r="BI181" s="34">
        <v>0</v>
      </c>
      <c r="BJ181" s="34">
        <v>0</v>
      </c>
      <c r="BK181" s="34">
        <v>0.04</v>
      </c>
      <c r="BL181" s="34">
        <v>0</v>
      </c>
      <c r="BM181" s="34">
        <v>0</v>
      </c>
      <c r="BN181" s="34">
        <v>0</v>
      </c>
      <c r="BO181" s="34">
        <v>0</v>
      </c>
      <c r="BP181" s="34">
        <v>0</v>
      </c>
      <c r="BQ181" s="34">
        <v>0</v>
      </c>
      <c r="BR181" s="34">
        <v>0</v>
      </c>
      <c r="BS181" s="34">
        <v>0.03</v>
      </c>
      <c r="BT181" s="34">
        <v>0</v>
      </c>
      <c r="BU181" s="34">
        <v>0</v>
      </c>
      <c r="BV181" s="34">
        <v>0.12</v>
      </c>
      <c r="BW181" s="34">
        <v>0.01</v>
      </c>
      <c r="BX181" s="34">
        <v>0</v>
      </c>
      <c r="BY181" s="34">
        <v>0</v>
      </c>
      <c r="BZ181" s="34">
        <v>0</v>
      </c>
      <c r="CA181" s="34">
        <v>0</v>
      </c>
      <c r="CB181" s="34">
        <v>17.600000000000001</v>
      </c>
      <c r="CC181" s="33">
        <v>3.24</v>
      </c>
      <c r="CE181" s="31">
        <v>0</v>
      </c>
      <c r="CG181" s="31">
        <v>0</v>
      </c>
      <c r="CH181" s="31">
        <v>0</v>
      </c>
      <c r="CI181" s="31">
        <v>0</v>
      </c>
      <c r="CJ181" s="31">
        <v>802.15</v>
      </c>
      <c r="CK181" s="31">
        <v>309.04000000000002</v>
      </c>
      <c r="CL181" s="31">
        <v>555.6</v>
      </c>
      <c r="CM181" s="31">
        <v>6.42</v>
      </c>
      <c r="CN181" s="31">
        <v>6.42</v>
      </c>
      <c r="CO181" s="31">
        <v>6.42</v>
      </c>
      <c r="CP181" s="31">
        <v>0</v>
      </c>
      <c r="CQ181" s="31">
        <v>0</v>
      </c>
      <c r="CR181" s="31">
        <v>2.7</v>
      </c>
    </row>
    <row r="182" spans="1:96" s="31" customFormat="1">
      <c r="A182" s="31" t="str">
        <f>"10"</f>
        <v>10</v>
      </c>
      <c r="B182" s="32" t="s">
        <v>134</v>
      </c>
      <c r="C182" s="33" t="str">
        <f>"10"</f>
        <v>10</v>
      </c>
      <c r="D182" s="33">
        <v>0.08</v>
      </c>
      <c r="E182" s="33">
        <v>0.08</v>
      </c>
      <c r="F182" s="33">
        <v>7.25</v>
      </c>
      <c r="G182" s="33">
        <v>0</v>
      </c>
      <c r="H182" s="33">
        <v>0.13</v>
      </c>
      <c r="I182" s="33">
        <v>66.063999999999993</v>
      </c>
      <c r="J182" s="34">
        <v>4.71</v>
      </c>
      <c r="K182" s="34">
        <v>0.22</v>
      </c>
      <c r="L182" s="34">
        <v>0</v>
      </c>
      <c r="M182" s="34">
        <v>0</v>
      </c>
      <c r="N182" s="34">
        <v>0.13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0.14000000000000001</v>
      </c>
      <c r="U182" s="34">
        <v>1.5</v>
      </c>
      <c r="V182" s="34">
        <v>3</v>
      </c>
      <c r="W182" s="34">
        <v>2.4</v>
      </c>
      <c r="X182" s="34">
        <v>0</v>
      </c>
      <c r="Y182" s="34">
        <v>3</v>
      </c>
      <c r="Z182" s="34">
        <v>0.02</v>
      </c>
      <c r="AA182" s="34">
        <v>40</v>
      </c>
      <c r="AB182" s="34">
        <v>30</v>
      </c>
      <c r="AC182" s="34">
        <v>45</v>
      </c>
      <c r="AD182" s="34">
        <v>0.1</v>
      </c>
      <c r="AE182" s="34">
        <v>0</v>
      </c>
      <c r="AF182" s="34">
        <v>0.01</v>
      </c>
      <c r="AG182" s="34">
        <v>0.01</v>
      </c>
      <c r="AH182" s="34">
        <v>0.02</v>
      </c>
      <c r="AI182" s="34">
        <v>0</v>
      </c>
      <c r="AJ182" s="34">
        <v>0</v>
      </c>
      <c r="AK182" s="34">
        <v>4.2</v>
      </c>
      <c r="AL182" s="34">
        <v>4.0999999999999996</v>
      </c>
      <c r="AM182" s="34">
        <v>7.6</v>
      </c>
      <c r="AN182" s="34">
        <v>4.5</v>
      </c>
      <c r="AO182" s="34">
        <v>1.7</v>
      </c>
      <c r="AP182" s="34">
        <v>4.7</v>
      </c>
      <c r="AQ182" s="34">
        <v>4.3</v>
      </c>
      <c r="AR182" s="34">
        <v>4.2</v>
      </c>
      <c r="AS182" s="34">
        <v>3.6</v>
      </c>
      <c r="AT182" s="34">
        <v>2.6</v>
      </c>
      <c r="AU182" s="34">
        <v>5.7</v>
      </c>
      <c r="AV182" s="34">
        <v>3.5</v>
      </c>
      <c r="AW182" s="34">
        <v>2.4</v>
      </c>
      <c r="AX182" s="34">
        <v>14.2</v>
      </c>
      <c r="AY182" s="34">
        <v>0</v>
      </c>
      <c r="AZ182" s="34">
        <v>4.8</v>
      </c>
      <c r="BA182" s="34">
        <v>5.4</v>
      </c>
      <c r="BB182" s="34">
        <v>4.2</v>
      </c>
      <c r="BC182" s="34">
        <v>1</v>
      </c>
      <c r="BD182" s="34">
        <v>0.27</v>
      </c>
      <c r="BE182" s="34">
        <v>0.12</v>
      </c>
      <c r="BF182" s="34">
        <v>7.0000000000000007E-2</v>
      </c>
      <c r="BG182" s="34">
        <v>0.15</v>
      </c>
      <c r="BH182" s="34">
        <v>0.17</v>
      </c>
      <c r="BI182" s="34">
        <v>0.79</v>
      </c>
      <c r="BJ182" s="34">
        <v>0</v>
      </c>
      <c r="BK182" s="34">
        <v>2.21</v>
      </c>
      <c r="BL182" s="34">
        <v>0</v>
      </c>
      <c r="BM182" s="34">
        <v>0.68</v>
      </c>
      <c r="BN182" s="34">
        <v>0</v>
      </c>
      <c r="BO182" s="34">
        <v>0</v>
      </c>
      <c r="BP182" s="34">
        <v>0</v>
      </c>
      <c r="BQ182" s="34">
        <v>0.15</v>
      </c>
      <c r="BR182" s="34">
        <v>0.23</v>
      </c>
      <c r="BS182" s="34">
        <v>1.8</v>
      </c>
      <c r="BT182" s="34">
        <v>0</v>
      </c>
      <c r="BU182" s="34">
        <v>0</v>
      </c>
      <c r="BV182" s="34">
        <v>0.09</v>
      </c>
      <c r="BW182" s="34">
        <v>0.01</v>
      </c>
      <c r="BX182" s="34">
        <v>0</v>
      </c>
      <c r="BY182" s="34">
        <v>0</v>
      </c>
      <c r="BZ182" s="34">
        <v>0</v>
      </c>
      <c r="CA182" s="34">
        <v>0</v>
      </c>
      <c r="CB182" s="34">
        <v>2.5</v>
      </c>
      <c r="CC182" s="33">
        <v>16.96</v>
      </c>
      <c r="CE182" s="31">
        <v>45</v>
      </c>
      <c r="CG182" s="31">
        <v>0.4</v>
      </c>
      <c r="CH182" s="31">
        <v>0.1</v>
      </c>
      <c r="CI182" s="31">
        <v>0.25</v>
      </c>
      <c r="CJ182" s="31">
        <v>20</v>
      </c>
      <c r="CK182" s="31">
        <v>8.1999999999999993</v>
      </c>
      <c r="CL182" s="31">
        <v>14.1</v>
      </c>
      <c r="CM182" s="31">
        <v>1.71</v>
      </c>
      <c r="CN182" s="31">
        <v>0.87</v>
      </c>
      <c r="CO182" s="31">
        <v>1.29</v>
      </c>
      <c r="CP182" s="31">
        <v>0</v>
      </c>
      <c r="CQ182" s="31">
        <v>0</v>
      </c>
      <c r="CR182" s="31">
        <v>10.28</v>
      </c>
    </row>
    <row r="183" spans="1:96" s="28" customFormat="1">
      <c r="A183" s="28" t="str">
        <f>"27/10"</f>
        <v>27/10</v>
      </c>
      <c r="B183" s="29" t="s">
        <v>114</v>
      </c>
      <c r="C183" s="30" t="str">
        <f>"200"</f>
        <v>200</v>
      </c>
      <c r="D183" s="30">
        <v>0.1</v>
      </c>
      <c r="E183" s="30">
        <v>0</v>
      </c>
      <c r="F183" s="30">
        <v>0.02</v>
      </c>
      <c r="G183" s="30">
        <v>0.02</v>
      </c>
      <c r="H183" s="30">
        <v>5.94</v>
      </c>
      <c r="I183" s="30">
        <v>23.095202</v>
      </c>
      <c r="J183" s="18">
        <v>0</v>
      </c>
      <c r="K183" s="18">
        <v>0</v>
      </c>
      <c r="L183" s="18">
        <v>0</v>
      </c>
      <c r="M183" s="18">
        <v>0</v>
      </c>
      <c r="N183" s="18">
        <v>5.89</v>
      </c>
      <c r="O183" s="18">
        <v>0</v>
      </c>
      <c r="P183" s="18">
        <v>0.05</v>
      </c>
      <c r="Q183" s="18">
        <v>0</v>
      </c>
      <c r="R183" s="18">
        <v>0</v>
      </c>
      <c r="S183" s="18">
        <v>0</v>
      </c>
      <c r="T183" s="18">
        <v>0.03</v>
      </c>
      <c r="U183" s="18">
        <v>0.06</v>
      </c>
      <c r="V183" s="18">
        <v>0.18</v>
      </c>
      <c r="W183" s="18">
        <v>0.17</v>
      </c>
      <c r="X183" s="18">
        <v>0</v>
      </c>
      <c r="Y183" s="18">
        <v>0</v>
      </c>
      <c r="Z183" s="18">
        <v>0.02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18">
        <v>0</v>
      </c>
      <c r="AZ183" s="18">
        <v>0</v>
      </c>
      <c r="BA183" s="18">
        <v>0</v>
      </c>
      <c r="BB183" s="18">
        <v>0</v>
      </c>
      <c r="BC183" s="18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18">
        <v>0</v>
      </c>
      <c r="BO183" s="18">
        <v>0</v>
      </c>
      <c r="BP183" s="18">
        <v>0</v>
      </c>
      <c r="BQ183" s="18">
        <v>0</v>
      </c>
      <c r="BR183" s="18">
        <v>0</v>
      </c>
      <c r="BS183" s="18">
        <v>0</v>
      </c>
      <c r="BT183" s="18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0</v>
      </c>
      <c r="BZ183" s="18">
        <v>0</v>
      </c>
      <c r="CA183" s="18">
        <v>0</v>
      </c>
      <c r="CB183" s="18">
        <v>200.05</v>
      </c>
      <c r="CC183" s="30">
        <v>1.2</v>
      </c>
      <c r="CE183" s="28">
        <v>0</v>
      </c>
      <c r="CG183" s="28">
        <v>0.6</v>
      </c>
      <c r="CH183" s="28">
        <v>0.6</v>
      </c>
      <c r="CI183" s="28">
        <v>0.6</v>
      </c>
      <c r="CJ183" s="28">
        <v>60</v>
      </c>
      <c r="CK183" s="28">
        <v>24.6</v>
      </c>
      <c r="CL183" s="28">
        <v>42.3</v>
      </c>
      <c r="CM183" s="28">
        <v>6.54</v>
      </c>
      <c r="CN183" s="28">
        <v>3.84</v>
      </c>
      <c r="CO183" s="28">
        <v>5.19</v>
      </c>
      <c r="CP183" s="28">
        <v>6</v>
      </c>
      <c r="CQ183" s="28">
        <v>0</v>
      </c>
      <c r="CR183" s="28">
        <v>0.73</v>
      </c>
    </row>
    <row r="184" spans="1:96" s="38" customFormat="1" ht="11.4">
      <c r="B184" s="35" t="s">
        <v>97</v>
      </c>
      <c r="C184" s="36"/>
      <c r="D184" s="36">
        <v>17.68</v>
      </c>
      <c r="E184" s="36">
        <v>4.3600000000000003</v>
      </c>
      <c r="F184" s="36">
        <v>18.11</v>
      </c>
      <c r="G184" s="36">
        <v>3.83</v>
      </c>
      <c r="H184" s="36">
        <v>94.32</v>
      </c>
      <c r="I184" s="36">
        <v>592.91</v>
      </c>
      <c r="J184" s="37">
        <v>10.53</v>
      </c>
      <c r="K184" s="37">
        <v>0.32</v>
      </c>
      <c r="L184" s="37">
        <v>0</v>
      </c>
      <c r="M184" s="37">
        <v>0</v>
      </c>
      <c r="N184" s="37">
        <v>31.42</v>
      </c>
      <c r="O184" s="37">
        <v>59.53</v>
      </c>
      <c r="P184" s="37">
        <v>3.37</v>
      </c>
      <c r="Q184" s="37">
        <v>0</v>
      </c>
      <c r="R184" s="37">
        <v>0</v>
      </c>
      <c r="S184" s="37">
        <v>0.34</v>
      </c>
      <c r="T184" s="37">
        <v>4.16</v>
      </c>
      <c r="U184" s="37">
        <v>576.96</v>
      </c>
      <c r="V184" s="37">
        <v>358.25</v>
      </c>
      <c r="W184" s="37">
        <v>198.59</v>
      </c>
      <c r="X184" s="37">
        <v>69.819999999999993</v>
      </c>
      <c r="Y184" s="37">
        <v>256.14999999999998</v>
      </c>
      <c r="Z184" s="37">
        <v>2.08</v>
      </c>
      <c r="AA184" s="37">
        <v>72.040000000000006</v>
      </c>
      <c r="AB184" s="37">
        <v>55.56</v>
      </c>
      <c r="AC184" s="37">
        <v>95.19</v>
      </c>
      <c r="AD184" s="37">
        <v>1.57</v>
      </c>
      <c r="AE184" s="37">
        <v>0.2</v>
      </c>
      <c r="AF184" s="37">
        <v>0.26</v>
      </c>
      <c r="AG184" s="37">
        <v>1.03</v>
      </c>
      <c r="AH184" s="37">
        <v>4.1399999999999997</v>
      </c>
      <c r="AI184" s="37">
        <v>0.67</v>
      </c>
      <c r="AJ184" s="37">
        <v>0</v>
      </c>
      <c r="AK184" s="37">
        <v>741.27</v>
      </c>
      <c r="AL184" s="37">
        <v>692.39</v>
      </c>
      <c r="AM184" s="37">
        <v>1059.2</v>
      </c>
      <c r="AN184" s="37">
        <v>616.04999999999995</v>
      </c>
      <c r="AO184" s="37">
        <v>239.17</v>
      </c>
      <c r="AP184" s="37">
        <v>501.63</v>
      </c>
      <c r="AQ184" s="37">
        <v>198.53</v>
      </c>
      <c r="AR184" s="37">
        <v>724.6</v>
      </c>
      <c r="AS184" s="37">
        <v>447.62</v>
      </c>
      <c r="AT184" s="37">
        <v>611.41</v>
      </c>
      <c r="AU184" s="37">
        <v>703.83</v>
      </c>
      <c r="AV184" s="37">
        <v>267.04000000000002</v>
      </c>
      <c r="AW184" s="37">
        <v>595.41999999999996</v>
      </c>
      <c r="AX184" s="37">
        <v>3087.12</v>
      </c>
      <c r="AY184" s="37">
        <v>0</v>
      </c>
      <c r="AZ184" s="37">
        <v>1086.25</v>
      </c>
      <c r="BA184" s="37">
        <v>573.22</v>
      </c>
      <c r="BB184" s="37">
        <v>556.12</v>
      </c>
      <c r="BC184" s="37">
        <v>274.25</v>
      </c>
      <c r="BD184" s="37">
        <v>0.38</v>
      </c>
      <c r="BE184" s="37">
        <v>0.17</v>
      </c>
      <c r="BF184" s="37">
        <v>0.09</v>
      </c>
      <c r="BG184" s="37">
        <v>0.21</v>
      </c>
      <c r="BH184" s="37">
        <v>0.24</v>
      </c>
      <c r="BI184" s="37">
        <v>1.1200000000000001</v>
      </c>
      <c r="BJ184" s="37">
        <v>0</v>
      </c>
      <c r="BK184" s="37">
        <v>3.64</v>
      </c>
      <c r="BL184" s="37">
        <v>0</v>
      </c>
      <c r="BM184" s="37">
        <v>1.04</v>
      </c>
      <c r="BN184" s="37">
        <v>0</v>
      </c>
      <c r="BO184" s="37">
        <v>0</v>
      </c>
      <c r="BP184" s="37">
        <v>0</v>
      </c>
      <c r="BQ184" s="37">
        <v>0.21</v>
      </c>
      <c r="BR184" s="37">
        <v>0.33</v>
      </c>
      <c r="BS184" s="37">
        <v>4.41</v>
      </c>
      <c r="BT184" s="37">
        <v>0</v>
      </c>
      <c r="BU184" s="37">
        <v>0</v>
      </c>
      <c r="BV184" s="37">
        <v>1.49</v>
      </c>
      <c r="BW184" s="37">
        <v>0.06</v>
      </c>
      <c r="BX184" s="37">
        <v>0.02</v>
      </c>
      <c r="BY184" s="37">
        <v>0</v>
      </c>
      <c r="BZ184" s="37">
        <v>0</v>
      </c>
      <c r="CA184" s="37">
        <v>0</v>
      </c>
      <c r="CB184" s="37">
        <v>403.84</v>
      </c>
      <c r="CC184" s="36">
        <f>SUM($CC$177:$CC$183)</f>
        <v>67.08</v>
      </c>
      <c r="CD184" s="38">
        <f>$I$184/$I$195*100</f>
        <v>38.615744328876325</v>
      </c>
      <c r="CE184" s="38">
        <v>81.3</v>
      </c>
      <c r="CG184" s="38">
        <v>42.15</v>
      </c>
      <c r="CH184" s="38">
        <v>20.14</v>
      </c>
      <c r="CI184" s="38">
        <v>31.14</v>
      </c>
      <c r="CJ184" s="38">
        <v>4588.8100000000004</v>
      </c>
      <c r="CK184" s="38">
        <v>1736.44</v>
      </c>
      <c r="CL184" s="38">
        <v>3162.63</v>
      </c>
      <c r="CM184" s="38">
        <v>56.96</v>
      </c>
      <c r="CN184" s="38">
        <v>37.18</v>
      </c>
      <c r="CO184" s="38">
        <v>47.07</v>
      </c>
      <c r="CP184" s="38">
        <v>9.6</v>
      </c>
      <c r="CQ184" s="38">
        <v>0.72</v>
      </c>
    </row>
    <row r="185" spans="1:96">
      <c r="B185" s="27" t="s">
        <v>98</v>
      </c>
      <c r="C185" s="16"/>
      <c r="D185" s="16"/>
      <c r="E185" s="16"/>
      <c r="F185" s="16"/>
      <c r="G185" s="16"/>
      <c r="H185" s="16"/>
      <c r="I185" s="16"/>
    </row>
    <row r="186" spans="1:96" s="31" customFormat="1" ht="24">
      <c r="A186" s="31" t="str">
        <f>"3"</f>
        <v>3</v>
      </c>
      <c r="B186" s="32" t="s">
        <v>99</v>
      </c>
      <c r="C186" s="33" t="str">
        <f>"60"</f>
        <v>60</v>
      </c>
      <c r="D186" s="33">
        <v>0.55000000000000004</v>
      </c>
      <c r="E186" s="33">
        <v>0</v>
      </c>
      <c r="F186" s="33">
        <v>7.0000000000000007E-2</v>
      </c>
      <c r="G186" s="33">
        <v>7.0000000000000007E-2</v>
      </c>
      <c r="H186" s="33">
        <v>2.98</v>
      </c>
      <c r="I186" s="33">
        <v>12.901484399999999</v>
      </c>
      <c r="J186" s="34">
        <v>0</v>
      </c>
      <c r="K186" s="34">
        <v>0</v>
      </c>
      <c r="L186" s="34">
        <v>0</v>
      </c>
      <c r="M186" s="34">
        <v>0</v>
      </c>
      <c r="N186" s="34">
        <v>2.1</v>
      </c>
      <c r="O186" s="34">
        <v>0.06</v>
      </c>
      <c r="P186" s="34">
        <v>0.83</v>
      </c>
      <c r="Q186" s="34">
        <v>0</v>
      </c>
      <c r="R186" s="34">
        <v>0</v>
      </c>
      <c r="S186" s="34">
        <v>7.0000000000000007E-2</v>
      </c>
      <c r="T186" s="34">
        <v>0.53</v>
      </c>
      <c r="U186" s="34">
        <v>72.569999999999993</v>
      </c>
      <c r="V186" s="34">
        <v>87.75</v>
      </c>
      <c r="W186" s="34">
        <v>15.25</v>
      </c>
      <c r="X186" s="34">
        <v>8.35</v>
      </c>
      <c r="Y186" s="34">
        <v>26.96</v>
      </c>
      <c r="Z186" s="34">
        <v>0.38</v>
      </c>
      <c r="AA186" s="34">
        <v>0</v>
      </c>
      <c r="AB186" s="34">
        <v>28.58</v>
      </c>
      <c r="AC186" s="34">
        <v>4.8600000000000003</v>
      </c>
      <c r="AD186" s="34">
        <v>7.0000000000000007E-2</v>
      </c>
      <c r="AE186" s="34">
        <v>0.02</v>
      </c>
      <c r="AF186" s="34">
        <v>0.02</v>
      </c>
      <c r="AG186" s="34">
        <v>0.12</v>
      </c>
      <c r="AH186" s="34">
        <v>0.21</v>
      </c>
      <c r="AI186" s="34">
        <v>5.94</v>
      </c>
      <c r="AJ186" s="34">
        <v>0</v>
      </c>
      <c r="AK186" s="34">
        <v>12.86</v>
      </c>
      <c r="AL186" s="34">
        <v>10.01</v>
      </c>
      <c r="AM186" s="34">
        <v>14.29</v>
      </c>
      <c r="AN186" s="34">
        <v>12.39</v>
      </c>
      <c r="AO186" s="34">
        <v>2.86</v>
      </c>
      <c r="AP186" s="34">
        <v>10.01</v>
      </c>
      <c r="AQ186" s="34">
        <v>2.38</v>
      </c>
      <c r="AR186" s="34">
        <v>8.1</v>
      </c>
      <c r="AS186" s="34">
        <v>12.39</v>
      </c>
      <c r="AT186" s="34">
        <v>21.45</v>
      </c>
      <c r="AU186" s="34">
        <v>25.25</v>
      </c>
      <c r="AV186" s="34">
        <v>4.79</v>
      </c>
      <c r="AW186" s="34">
        <v>13.34</v>
      </c>
      <c r="AX186" s="34">
        <v>66.7</v>
      </c>
      <c r="AY186" s="34">
        <v>0</v>
      </c>
      <c r="AZ186" s="34">
        <v>8.1</v>
      </c>
      <c r="BA186" s="34">
        <v>12.86</v>
      </c>
      <c r="BB186" s="34">
        <v>10.01</v>
      </c>
      <c r="BC186" s="34">
        <v>3.34</v>
      </c>
      <c r="BD186" s="34">
        <v>0</v>
      </c>
      <c r="BE186" s="34">
        <v>0</v>
      </c>
      <c r="BF186" s="34">
        <v>0</v>
      </c>
      <c r="BG186" s="34">
        <v>0</v>
      </c>
      <c r="BH186" s="34">
        <v>0</v>
      </c>
      <c r="BI186" s="34">
        <v>0</v>
      </c>
      <c r="BJ186" s="34">
        <v>0</v>
      </c>
      <c r="BK186" s="34">
        <v>0</v>
      </c>
      <c r="BL186" s="34">
        <v>0</v>
      </c>
      <c r="BM186" s="34">
        <v>0</v>
      </c>
      <c r="BN186" s="34">
        <v>0</v>
      </c>
      <c r="BO186" s="34">
        <v>0</v>
      </c>
      <c r="BP186" s="34">
        <v>0</v>
      </c>
      <c r="BQ186" s="34">
        <v>0</v>
      </c>
      <c r="BR186" s="34">
        <v>0</v>
      </c>
      <c r="BS186" s="34">
        <v>0</v>
      </c>
      <c r="BT186" s="34">
        <v>0</v>
      </c>
      <c r="BU186" s="34">
        <v>0</v>
      </c>
      <c r="BV186" s="34">
        <v>0.01</v>
      </c>
      <c r="BW186" s="34">
        <v>0</v>
      </c>
      <c r="BX186" s="34">
        <v>0</v>
      </c>
      <c r="BY186" s="34">
        <v>0</v>
      </c>
      <c r="BZ186" s="34">
        <v>0</v>
      </c>
      <c r="CA186" s="34">
        <v>0</v>
      </c>
      <c r="CB186" s="34">
        <v>56.49</v>
      </c>
      <c r="CC186" s="33">
        <v>11.96</v>
      </c>
      <c r="CE186" s="31">
        <v>4.76</v>
      </c>
      <c r="CG186" s="31">
        <v>9.02</v>
      </c>
      <c r="CH186" s="31">
        <v>5.42</v>
      </c>
      <c r="CI186" s="31">
        <v>7.22</v>
      </c>
      <c r="CJ186" s="31">
        <v>515.70000000000005</v>
      </c>
      <c r="CK186" s="31">
        <v>121.8</v>
      </c>
      <c r="CL186" s="31">
        <v>318.75</v>
      </c>
      <c r="CM186" s="31">
        <v>2.15</v>
      </c>
      <c r="CN186" s="31">
        <v>1.1399999999999999</v>
      </c>
      <c r="CO186" s="31">
        <v>1.65</v>
      </c>
      <c r="CP186" s="31">
        <v>0</v>
      </c>
      <c r="CQ186" s="31">
        <v>0.18</v>
      </c>
      <c r="CR186" s="31">
        <v>7.25</v>
      </c>
    </row>
    <row r="187" spans="1:96" s="31" customFormat="1">
      <c r="A187" s="31" t="str">
        <f>"4/2"</f>
        <v>4/2</v>
      </c>
      <c r="B187" s="32" t="s">
        <v>161</v>
      </c>
      <c r="C187" s="33" t="str">
        <f>"200"</f>
        <v>200</v>
      </c>
      <c r="D187" s="33">
        <v>1.75</v>
      </c>
      <c r="E187" s="33">
        <v>0</v>
      </c>
      <c r="F187" s="33">
        <v>4.37</v>
      </c>
      <c r="G187" s="33">
        <v>4.22</v>
      </c>
      <c r="H187" s="33">
        <v>13.81</v>
      </c>
      <c r="I187" s="33">
        <v>97.159974080000012</v>
      </c>
      <c r="J187" s="34">
        <v>0.99</v>
      </c>
      <c r="K187" s="34">
        <v>2.6</v>
      </c>
      <c r="L187" s="34">
        <v>0</v>
      </c>
      <c r="M187" s="34">
        <v>0</v>
      </c>
      <c r="N187" s="34">
        <v>6.88</v>
      </c>
      <c r="O187" s="34">
        <v>4.8499999999999996</v>
      </c>
      <c r="P187" s="34">
        <v>2.0699999999999998</v>
      </c>
      <c r="Q187" s="34">
        <v>0</v>
      </c>
      <c r="R187" s="34">
        <v>0</v>
      </c>
      <c r="S187" s="34">
        <v>0.21</v>
      </c>
      <c r="T187" s="34">
        <v>2.15</v>
      </c>
      <c r="U187" s="34">
        <v>432.8</v>
      </c>
      <c r="V187" s="34">
        <v>342.82</v>
      </c>
      <c r="W187" s="34">
        <v>32.020000000000003</v>
      </c>
      <c r="X187" s="34">
        <v>21.5</v>
      </c>
      <c r="Y187" s="34">
        <v>49.34</v>
      </c>
      <c r="Z187" s="34">
        <v>1.07</v>
      </c>
      <c r="AA187" s="34">
        <v>3.02</v>
      </c>
      <c r="AB187" s="34">
        <v>779.46</v>
      </c>
      <c r="AC187" s="34">
        <v>167.5</v>
      </c>
      <c r="AD187" s="34">
        <v>1.91</v>
      </c>
      <c r="AE187" s="34">
        <v>0.05</v>
      </c>
      <c r="AF187" s="34">
        <v>0.05</v>
      </c>
      <c r="AG187" s="34">
        <v>0.53</v>
      </c>
      <c r="AH187" s="34">
        <v>1.01</v>
      </c>
      <c r="AI187" s="34">
        <v>5.45</v>
      </c>
      <c r="AJ187" s="34">
        <v>0</v>
      </c>
      <c r="AK187" s="34">
        <v>86.93</v>
      </c>
      <c r="AL187" s="34">
        <v>82.77</v>
      </c>
      <c r="AM187" s="34">
        <v>131.69</v>
      </c>
      <c r="AN187" s="34">
        <v>147.71</v>
      </c>
      <c r="AO187" s="34">
        <v>38.340000000000003</v>
      </c>
      <c r="AP187" s="34">
        <v>82.7</v>
      </c>
      <c r="AQ187" s="34">
        <v>24.47</v>
      </c>
      <c r="AR187" s="34">
        <v>76.319999999999993</v>
      </c>
      <c r="AS187" s="34">
        <v>97.28</v>
      </c>
      <c r="AT187" s="34">
        <v>143.5</v>
      </c>
      <c r="AU187" s="34">
        <v>286.95</v>
      </c>
      <c r="AV187" s="34">
        <v>46.68</v>
      </c>
      <c r="AW187" s="34">
        <v>81.349999999999994</v>
      </c>
      <c r="AX187" s="34">
        <v>383.57</v>
      </c>
      <c r="AY187" s="34">
        <v>0</v>
      </c>
      <c r="AZ187" s="34">
        <v>76.27</v>
      </c>
      <c r="BA187" s="34">
        <v>84.57</v>
      </c>
      <c r="BB187" s="34">
        <v>69.28</v>
      </c>
      <c r="BC187" s="34">
        <v>26.69</v>
      </c>
      <c r="BD187" s="34">
        <v>0</v>
      </c>
      <c r="BE187" s="34">
        <v>0</v>
      </c>
      <c r="BF187" s="34">
        <v>0</v>
      </c>
      <c r="BG187" s="34">
        <v>0</v>
      </c>
      <c r="BH187" s="34">
        <v>0</v>
      </c>
      <c r="BI187" s="34">
        <v>0</v>
      </c>
      <c r="BJ187" s="34">
        <v>0</v>
      </c>
      <c r="BK187" s="34">
        <v>0.24</v>
      </c>
      <c r="BL187" s="34">
        <v>0</v>
      </c>
      <c r="BM187" s="34">
        <v>0.15</v>
      </c>
      <c r="BN187" s="34">
        <v>0.01</v>
      </c>
      <c r="BO187" s="34">
        <v>0.02</v>
      </c>
      <c r="BP187" s="34">
        <v>0</v>
      </c>
      <c r="BQ187" s="34">
        <v>0</v>
      </c>
      <c r="BR187" s="34">
        <v>0</v>
      </c>
      <c r="BS187" s="34">
        <v>0.89</v>
      </c>
      <c r="BT187" s="34">
        <v>0</v>
      </c>
      <c r="BU187" s="34">
        <v>0</v>
      </c>
      <c r="BV187" s="34">
        <v>2.39</v>
      </c>
      <c r="BW187" s="34">
        <v>0</v>
      </c>
      <c r="BX187" s="34">
        <v>0</v>
      </c>
      <c r="BY187" s="34">
        <v>0</v>
      </c>
      <c r="BZ187" s="34">
        <v>0</v>
      </c>
      <c r="CA187" s="34">
        <v>0</v>
      </c>
      <c r="CB187" s="34">
        <v>251.88</v>
      </c>
      <c r="CC187" s="33">
        <v>19.63</v>
      </c>
      <c r="CE187" s="31">
        <v>132.93</v>
      </c>
      <c r="CG187" s="31">
        <v>51.47</v>
      </c>
      <c r="CH187" s="31">
        <v>30.55</v>
      </c>
      <c r="CI187" s="31">
        <v>41.01</v>
      </c>
      <c r="CJ187" s="31">
        <v>1072.21</v>
      </c>
      <c r="CK187" s="31">
        <v>410.46</v>
      </c>
      <c r="CL187" s="31">
        <v>741.33</v>
      </c>
      <c r="CM187" s="31">
        <v>44.66</v>
      </c>
      <c r="CN187" s="31">
        <v>23.68</v>
      </c>
      <c r="CO187" s="31">
        <v>34.17</v>
      </c>
      <c r="CP187" s="31">
        <v>1.04</v>
      </c>
      <c r="CQ187" s="31">
        <v>1.04</v>
      </c>
      <c r="CR187" s="31">
        <v>11.9</v>
      </c>
    </row>
    <row r="188" spans="1:96" s="31" customFormat="1">
      <c r="A188" s="31" t="str">
        <f>"43/3"</f>
        <v>43/3</v>
      </c>
      <c r="B188" s="32" t="s">
        <v>162</v>
      </c>
      <c r="C188" s="33" t="str">
        <f>"180"</f>
        <v>180</v>
      </c>
      <c r="D188" s="33">
        <v>4.3600000000000003</v>
      </c>
      <c r="E188" s="33">
        <v>0.04</v>
      </c>
      <c r="F188" s="33">
        <v>3.81</v>
      </c>
      <c r="G188" s="33">
        <v>0.62</v>
      </c>
      <c r="H188" s="33">
        <v>45.92</v>
      </c>
      <c r="I188" s="33">
        <v>236.09697299999999</v>
      </c>
      <c r="J188" s="34">
        <v>2.31</v>
      </c>
      <c r="K188" s="34">
        <v>0.1</v>
      </c>
      <c r="L188" s="34">
        <v>0</v>
      </c>
      <c r="M188" s="34">
        <v>0</v>
      </c>
      <c r="N188" s="34">
        <v>0.49</v>
      </c>
      <c r="O188" s="34">
        <v>43.63</v>
      </c>
      <c r="P188" s="34">
        <v>1.8</v>
      </c>
      <c r="Q188" s="34">
        <v>0</v>
      </c>
      <c r="R188" s="34">
        <v>0</v>
      </c>
      <c r="S188" s="34">
        <v>0</v>
      </c>
      <c r="T188" s="34">
        <v>1.4</v>
      </c>
      <c r="U188" s="34">
        <v>353.06</v>
      </c>
      <c r="V188" s="34">
        <v>63.79</v>
      </c>
      <c r="W188" s="34">
        <v>9.15</v>
      </c>
      <c r="X188" s="34">
        <v>30.11</v>
      </c>
      <c r="Y188" s="34">
        <v>89.77</v>
      </c>
      <c r="Z188" s="34">
        <v>0.65</v>
      </c>
      <c r="AA188" s="34">
        <v>18</v>
      </c>
      <c r="AB188" s="34">
        <v>12.15</v>
      </c>
      <c r="AC188" s="34">
        <v>20.25</v>
      </c>
      <c r="AD188" s="34">
        <v>0.3</v>
      </c>
      <c r="AE188" s="34">
        <v>0.04</v>
      </c>
      <c r="AF188" s="34">
        <v>0.03</v>
      </c>
      <c r="AG188" s="34">
        <v>0.86</v>
      </c>
      <c r="AH188" s="34">
        <v>2.09</v>
      </c>
      <c r="AI188" s="34">
        <v>0</v>
      </c>
      <c r="AJ188" s="34">
        <v>0</v>
      </c>
      <c r="AK188" s="34">
        <v>261.16000000000003</v>
      </c>
      <c r="AL188" s="34">
        <v>205.55</v>
      </c>
      <c r="AM188" s="34">
        <v>386.14</v>
      </c>
      <c r="AN188" s="34">
        <v>162.51</v>
      </c>
      <c r="AO188" s="34">
        <v>99.53</v>
      </c>
      <c r="AP188" s="34">
        <v>150.25</v>
      </c>
      <c r="AQ188" s="34">
        <v>63.64</v>
      </c>
      <c r="AR188" s="34">
        <v>230.29</v>
      </c>
      <c r="AS188" s="34">
        <v>242.37</v>
      </c>
      <c r="AT188" s="34">
        <v>316.02</v>
      </c>
      <c r="AU188" s="34">
        <v>335.91</v>
      </c>
      <c r="AV188" s="34">
        <v>106.5</v>
      </c>
      <c r="AW188" s="34">
        <v>198.63</v>
      </c>
      <c r="AX188" s="34">
        <v>747.14</v>
      </c>
      <c r="AY188" s="34">
        <v>0</v>
      </c>
      <c r="AZ188" s="34">
        <v>205.86</v>
      </c>
      <c r="BA188" s="34">
        <v>206.12</v>
      </c>
      <c r="BB188" s="34">
        <v>180.9</v>
      </c>
      <c r="BC188" s="34">
        <v>85.02</v>
      </c>
      <c r="BD188" s="34">
        <v>0.12</v>
      </c>
      <c r="BE188" s="34">
        <v>0.05</v>
      </c>
      <c r="BF188" s="34">
        <v>0.03</v>
      </c>
      <c r="BG188" s="34">
        <v>7.0000000000000007E-2</v>
      </c>
      <c r="BH188" s="34">
        <v>0.08</v>
      </c>
      <c r="BI188" s="34">
        <v>0.36</v>
      </c>
      <c r="BJ188" s="34">
        <v>0</v>
      </c>
      <c r="BK188" s="34">
        <v>1.08</v>
      </c>
      <c r="BL188" s="34">
        <v>0</v>
      </c>
      <c r="BM188" s="34">
        <v>0.33</v>
      </c>
      <c r="BN188" s="34">
        <v>0</v>
      </c>
      <c r="BO188" s="34">
        <v>0</v>
      </c>
      <c r="BP188" s="34">
        <v>0</v>
      </c>
      <c r="BQ188" s="34">
        <v>7.0000000000000007E-2</v>
      </c>
      <c r="BR188" s="34">
        <v>0.1</v>
      </c>
      <c r="BS188" s="34">
        <v>0.99</v>
      </c>
      <c r="BT188" s="34">
        <v>0</v>
      </c>
      <c r="BU188" s="34">
        <v>0</v>
      </c>
      <c r="BV188" s="34">
        <v>0.16</v>
      </c>
      <c r="BW188" s="34">
        <v>0</v>
      </c>
      <c r="BX188" s="34">
        <v>0</v>
      </c>
      <c r="BY188" s="34">
        <v>0</v>
      </c>
      <c r="BZ188" s="34">
        <v>0</v>
      </c>
      <c r="CA188" s="34">
        <v>0</v>
      </c>
      <c r="CB188" s="34">
        <v>141.35</v>
      </c>
      <c r="CC188" s="33">
        <v>18.05</v>
      </c>
      <c r="CE188" s="31">
        <v>20.03</v>
      </c>
      <c r="CG188" s="31">
        <v>33.549999999999997</v>
      </c>
      <c r="CH188" s="31">
        <v>18.440000000000001</v>
      </c>
      <c r="CI188" s="31">
        <v>25.99</v>
      </c>
      <c r="CJ188" s="31">
        <v>2124.25</v>
      </c>
      <c r="CK188" s="31">
        <v>1040.3599999999999</v>
      </c>
      <c r="CL188" s="31">
        <v>1582.31</v>
      </c>
      <c r="CM188" s="31">
        <v>29.03</v>
      </c>
      <c r="CN188" s="31">
        <v>15.39</v>
      </c>
      <c r="CO188" s="31">
        <v>22.21</v>
      </c>
      <c r="CP188" s="31">
        <v>0</v>
      </c>
      <c r="CQ188" s="31">
        <v>0.9</v>
      </c>
      <c r="CR188" s="31">
        <v>10.94</v>
      </c>
    </row>
    <row r="189" spans="1:96" s="31" customFormat="1">
      <c r="A189" s="31" t="str">
        <f>"12/8"</f>
        <v>12/8</v>
      </c>
      <c r="B189" s="32" t="s">
        <v>119</v>
      </c>
      <c r="C189" s="33" t="str">
        <f>"90"</f>
        <v>90</v>
      </c>
      <c r="D189" s="33">
        <v>12.76</v>
      </c>
      <c r="E189" s="33">
        <v>11.98</v>
      </c>
      <c r="F189" s="33">
        <v>30.81</v>
      </c>
      <c r="G189" s="33">
        <v>2.91</v>
      </c>
      <c r="H189" s="33">
        <v>4.8099999999999996</v>
      </c>
      <c r="I189" s="33">
        <v>346.85121000000004</v>
      </c>
      <c r="J189" s="34">
        <v>10.79</v>
      </c>
      <c r="K189" s="34">
        <v>1.95</v>
      </c>
      <c r="L189" s="34">
        <v>0</v>
      </c>
      <c r="M189" s="34">
        <v>0</v>
      </c>
      <c r="N189" s="34">
        <v>2.1800000000000002</v>
      </c>
      <c r="O189" s="34">
        <v>2.12</v>
      </c>
      <c r="P189" s="34">
        <v>0.51</v>
      </c>
      <c r="Q189" s="34">
        <v>0</v>
      </c>
      <c r="R189" s="34">
        <v>0</v>
      </c>
      <c r="S189" s="34">
        <v>0.19</v>
      </c>
      <c r="T189" s="34">
        <v>1.56</v>
      </c>
      <c r="U189" s="34">
        <v>215.58</v>
      </c>
      <c r="V189" s="34">
        <v>318.79000000000002</v>
      </c>
      <c r="W189" s="34">
        <v>12.52</v>
      </c>
      <c r="X189" s="34">
        <v>25.45</v>
      </c>
      <c r="Y189" s="34">
        <v>150.83000000000001</v>
      </c>
      <c r="Z189" s="34">
        <v>1.71</v>
      </c>
      <c r="AA189" s="34">
        <v>0</v>
      </c>
      <c r="AB189" s="34">
        <v>107.1</v>
      </c>
      <c r="AC189" s="34">
        <v>21</v>
      </c>
      <c r="AD189" s="34">
        <v>1.81</v>
      </c>
      <c r="AE189" s="34">
        <v>0.34</v>
      </c>
      <c r="AF189" s="34">
        <v>0.11</v>
      </c>
      <c r="AG189" s="34">
        <v>2.11</v>
      </c>
      <c r="AH189" s="34">
        <v>5.44</v>
      </c>
      <c r="AI189" s="34">
        <v>1.28</v>
      </c>
      <c r="AJ189" s="34">
        <v>0</v>
      </c>
      <c r="AK189" s="34">
        <v>709.72</v>
      </c>
      <c r="AL189" s="34">
        <v>605.49</v>
      </c>
      <c r="AM189" s="34">
        <v>922.88</v>
      </c>
      <c r="AN189" s="34">
        <v>1045.29</v>
      </c>
      <c r="AO189" s="34">
        <v>290.92</v>
      </c>
      <c r="AP189" s="34">
        <v>556.85</v>
      </c>
      <c r="AQ189" s="34">
        <v>162.88999999999999</v>
      </c>
      <c r="AR189" s="34">
        <v>500.24</v>
      </c>
      <c r="AS189" s="34">
        <v>657.11</v>
      </c>
      <c r="AT189" s="34">
        <v>747.93</v>
      </c>
      <c r="AU189" s="34">
        <v>1117.4000000000001</v>
      </c>
      <c r="AV189" s="34">
        <v>487.51</v>
      </c>
      <c r="AW189" s="34">
        <v>592.32000000000005</v>
      </c>
      <c r="AX189" s="34">
        <v>1951.29</v>
      </c>
      <c r="AY189" s="34">
        <v>142.44</v>
      </c>
      <c r="AZ189" s="34">
        <v>572.28</v>
      </c>
      <c r="BA189" s="34">
        <v>526.21</v>
      </c>
      <c r="BB189" s="34">
        <v>442.84</v>
      </c>
      <c r="BC189" s="34">
        <v>159.04</v>
      </c>
      <c r="BD189" s="34">
        <v>0</v>
      </c>
      <c r="BE189" s="34">
        <v>0</v>
      </c>
      <c r="BF189" s="34">
        <v>0</v>
      </c>
      <c r="BG189" s="34">
        <v>0</v>
      </c>
      <c r="BH189" s="34">
        <v>0</v>
      </c>
      <c r="BI189" s="34">
        <v>0</v>
      </c>
      <c r="BJ189" s="34">
        <v>0</v>
      </c>
      <c r="BK189" s="34">
        <v>0.18</v>
      </c>
      <c r="BL189" s="34">
        <v>0</v>
      </c>
      <c r="BM189" s="34">
        <v>0.12</v>
      </c>
      <c r="BN189" s="34">
        <v>0.01</v>
      </c>
      <c r="BO189" s="34">
        <v>0.02</v>
      </c>
      <c r="BP189" s="34">
        <v>0</v>
      </c>
      <c r="BQ189" s="34">
        <v>0</v>
      </c>
      <c r="BR189" s="34">
        <v>0</v>
      </c>
      <c r="BS189" s="34">
        <v>0.68</v>
      </c>
      <c r="BT189" s="34">
        <v>0</v>
      </c>
      <c r="BU189" s="34">
        <v>0</v>
      </c>
      <c r="BV189" s="34">
        <v>1.7</v>
      </c>
      <c r="BW189" s="34">
        <v>0</v>
      </c>
      <c r="BX189" s="34">
        <v>0</v>
      </c>
      <c r="BY189" s="34">
        <v>0</v>
      </c>
      <c r="BZ189" s="34">
        <v>0</v>
      </c>
      <c r="CA189" s="34">
        <v>0</v>
      </c>
      <c r="CB189" s="34">
        <v>114.21</v>
      </c>
      <c r="CC189" s="33">
        <v>53.07</v>
      </c>
      <c r="CE189" s="31">
        <v>17.850000000000001</v>
      </c>
      <c r="CG189" s="31">
        <v>25.28</v>
      </c>
      <c r="CH189" s="31">
        <v>16.28</v>
      </c>
      <c r="CI189" s="31">
        <v>20.78</v>
      </c>
      <c r="CJ189" s="31">
        <v>3120.68</v>
      </c>
      <c r="CK189" s="31">
        <v>1914.52</v>
      </c>
      <c r="CL189" s="31">
        <v>2517.6</v>
      </c>
      <c r="CM189" s="31">
        <v>31.35</v>
      </c>
      <c r="CN189" s="31">
        <v>19.78</v>
      </c>
      <c r="CO189" s="31">
        <v>25.6</v>
      </c>
      <c r="CP189" s="31">
        <v>0</v>
      </c>
      <c r="CQ189" s="31">
        <v>0.45</v>
      </c>
      <c r="CR189" s="31">
        <v>32.159999999999997</v>
      </c>
    </row>
    <row r="190" spans="1:96" s="31" customFormat="1">
      <c r="A190" s="31" t="str">
        <f>"2"</f>
        <v>2</v>
      </c>
      <c r="B190" s="32" t="s">
        <v>95</v>
      </c>
      <c r="C190" s="33" t="str">
        <f>"45,2"</f>
        <v>45,2</v>
      </c>
      <c r="D190" s="33">
        <v>2.99</v>
      </c>
      <c r="E190" s="33">
        <v>0</v>
      </c>
      <c r="F190" s="33">
        <v>0.3</v>
      </c>
      <c r="G190" s="33">
        <v>0.3</v>
      </c>
      <c r="H190" s="33">
        <v>21.2</v>
      </c>
      <c r="I190" s="33">
        <v>101.20325199999999</v>
      </c>
      <c r="J190" s="34">
        <v>0</v>
      </c>
      <c r="K190" s="34">
        <v>0</v>
      </c>
      <c r="L190" s="34">
        <v>0</v>
      </c>
      <c r="M190" s="34">
        <v>0</v>
      </c>
      <c r="N190" s="34">
        <v>0.5</v>
      </c>
      <c r="O190" s="34">
        <v>20.61</v>
      </c>
      <c r="P190" s="34">
        <v>0.09</v>
      </c>
      <c r="Q190" s="34">
        <v>0</v>
      </c>
      <c r="R190" s="34">
        <v>0</v>
      </c>
      <c r="S190" s="34">
        <v>0</v>
      </c>
      <c r="T190" s="34">
        <v>0.81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0</v>
      </c>
      <c r="AA190" s="34">
        <v>0</v>
      </c>
      <c r="AB190" s="34">
        <v>0</v>
      </c>
      <c r="AC190" s="34">
        <v>0</v>
      </c>
      <c r="AD190" s="34">
        <v>0</v>
      </c>
      <c r="AE190" s="34">
        <v>0</v>
      </c>
      <c r="AF190" s="34">
        <v>0</v>
      </c>
      <c r="AG190" s="34">
        <v>0</v>
      </c>
      <c r="AH190" s="34">
        <v>0</v>
      </c>
      <c r="AI190" s="34">
        <v>0</v>
      </c>
      <c r="AJ190" s="34">
        <v>0</v>
      </c>
      <c r="AK190" s="34">
        <v>144.32</v>
      </c>
      <c r="AL190" s="34">
        <v>150.22</v>
      </c>
      <c r="AM190" s="34">
        <v>230.05</v>
      </c>
      <c r="AN190" s="34">
        <v>76.290000000000006</v>
      </c>
      <c r="AO190" s="34">
        <v>45.22</v>
      </c>
      <c r="AP190" s="34">
        <v>90.45</v>
      </c>
      <c r="AQ190" s="34">
        <v>34.21</v>
      </c>
      <c r="AR190" s="34">
        <v>163.59</v>
      </c>
      <c r="AS190" s="34">
        <v>101.46</v>
      </c>
      <c r="AT190" s="34">
        <v>141.57</v>
      </c>
      <c r="AU190" s="34">
        <v>116.79</v>
      </c>
      <c r="AV190" s="34">
        <v>61.35</v>
      </c>
      <c r="AW190" s="34">
        <v>108.53</v>
      </c>
      <c r="AX190" s="34">
        <v>907.6</v>
      </c>
      <c r="AY190" s="34">
        <v>0</v>
      </c>
      <c r="AZ190" s="34">
        <v>295.72000000000003</v>
      </c>
      <c r="BA190" s="34">
        <v>128.59</v>
      </c>
      <c r="BB190" s="34">
        <v>85.33</v>
      </c>
      <c r="BC190" s="34">
        <v>67.64</v>
      </c>
      <c r="BD190" s="34">
        <v>0</v>
      </c>
      <c r="BE190" s="34">
        <v>0</v>
      </c>
      <c r="BF190" s="34">
        <v>0</v>
      </c>
      <c r="BG190" s="34">
        <v>0</v>
      </c>
      <c r="BH190" s="34">
        <v>0</v>
      </c>
      <c r="BI190" s="34">
        <v>0</v>
      </c>
      <c r="BJ190" s="34">
        <v>0</v>
      </c>
      <c r="BK190" s="34">
        <v>0.04</v>
      </c>
      <c r="BL190" s="34">
        <v>0</v>
      </c>
      <c r="BM190" s="34">
        <v>0</v>
      </c>
      <c r="BN190" s="34">
        <v>0</v>
      </c>
      <c r="BO190" s="34">
        <v>0</v>
      </c>
      <c r="BP190" s="34">
        <v>0</v>
      </c>
      <c r="BQ190" s="34">
        <v>0</v>
      </c>
      <c r="BR190" s="34">
        <v>0</v>
      </c>
      <c r="BS190" s="34">
        <v>0.03</v>
      </c>
      <c r="BT190" s="34">
        <v>0</v>
      </c>
      <c r="BU190" s="34">
        <v>0</v>
      </c>
      <c r="BV190" s="34">
        <v>0.13</v>
      </c>
      <c r="BW190" s="34">
        <v>0.01</v>
      </c>
      <c r="BX190" s="34">
        <v>0</v>
      </c>
      <c r="BY190" s="34">
        <v>0</v>
      </c>
      <c r="BZ190" s="34">
        <v>0</v>
      </c>
      <c r="CA190" s="34">
        <v>0</v>
      </c>
      <c r="CB190" s="34">
        <v>17.670000000000002</v>
      </c>
      <c r="CC190" s="33">
        <v>3.25</v>
      </c>
      <c r="CE190" s="31">
        <v>0</v>
      </c>
      <c r="CG190" s="31">
        <v>0</v>
      </c>
      <c r="CH190" s="31">
        <v>0</v>
      </c>
      <c r="CI190" s="31">
        <v>0</v>
      </c>
      <c r="CJ190" s="31">
        <v>802.15</v>
      </c>
      <c r="CK190" s="31">
        <v>309.04000000000002</v>
      </c>
      <c r="CL190" s="31">
        <v>555.6</v>
      </c>
      <c r="CM190" s="31">
        <v>6.42</v>
      </c>
      <c r="CN190" s="31">
        <v>6.42</v>
      </c>
      <c r="CO190" s="31">
        <v>6.42</v>
      </c>
      <c r="CP190" s="31">
        <v>0</v>
      </c>
      <c r="CQ190" s="31">
        <v>0</v>
      </c>
      <c r="CR190" s="31">
        <v>2.71</v>
      </c>
    </row>
    <row r="191" spans="1:96" s="31" customFormat="1">
      <c r="A191" s="31" t="str">
        <f>"3"</f>
        <v>3</v>
      </c>
      <c r="B191" s="32" t="s">
        <v>104</v>
      </c>
      <c r="C191" s="33" t="str">
        <f>"20"</f>
        <v>20</v>
      </c>
      <c r="D191" s="33">
        <v>1.32</v>
      </c>
      <c r="E191" s="33">
        <v>0</v>
      </c>
      <c r="F191" s="33">
        <v>0.24</v>
      </c>
      <c r="G191" s="33">
        <v>0.24</v>
      </c>
      <c r="H191" s="33">
        <v>8.34</v>
      </c>
      <c r="I191" s="33">
        <v>38.676000000000002</v>
      </c>
      <c r="J191" s="34">
        <v>0.04</v>
      </c>
      <c r="K191" s="34">
        <v>0</v>
      </c>
      <c r="L191" s="34">
        <v>0</v>
      </c>
      <c r="M191" s="34">
        <v>0</v>
      </c>
      <c r="N191" s="34">
        <v>0.24</v>
      </c>
      <c r="O191" s="34">
        <v>6.44</v>
      </c>
      <c r="P191" s="34">
        <v>1.66</v>
      </c>
      <c r="Q191" s="34">
        <v>0</v>
      </c>
      <c r="R191" s="34">
        <v>0</v>
      </c>
      <c r="S191" s="34">
        <v>0.2</v>
      </c>
      <c r="T191" s="34">
        <v>0.5</v>
      </c>
      <c r="U191" s="34">
        <v>122</v>
      </c>
      <c r="V191" s="34">
        <v>49</v>
      </c>
      <c r="W191" s="34">
        <v>7</v>
      </c>
      <c r="X191" s="34">
        <v>9.4</v>
      </c>
      <c r="Y191" s="34">
        <v>31.6</v>
      </c>
      <c r="Z191" s="34">
        <v>0.78</v>
      </c>
      <c r="AA191" s="34">
        <v>0</v>
      </c>
      <c r="AB191" s="34">
        <v>1</v>
      </c>
      <c r="AC191" s="34">
        <v>0.2</v>
      </c>
      <c r="AD191" s="34">
        <v>0.28000000000000003</v>
      </c>
      <c r="AE191" s="34">
        <v>0.04</v>
      </c>
      <c r="AF191" s="34">
        <v>0.02</v>
      </c>
      <c r="AG191" s="34">
        <v>0.14000000000000001</v>
      </c>
      <c r="AH191" s="34">
        <v>0.4</v>
      </c>
      <c r="AI191" s="34">
        <v>0</v>
      </c>
      <c r="AJ191" s="34">
        <v>0</v>
      </c>
      <c r="AK191" s="34">
        <v>0</v>
      </c>
      <c r="AL191" s="34">
        <v>0</v>
      </c>
      <c r="AM191" s="34">
        <v>85.4</v>
      </c>
      <c r="AN191" s="34">
        <v>44.6</v>
      </c>
      <c r="AO191" s="34">
        <v>18.600000000000001</v>
      </c>
      <c r="AP191" s="34">
        <v>39.6</v>
      </c>
      <c r="AQ191" s="34">
        <v>16</v>
      </c>
      <c r="AR191" s="34">
        <v>74.2</v>
      </c>
      <c r="AS191" s="34">
        <v>59.4</v>
      </c>
      <c r="AT191" s="34">
        <v>58.2</v>
      </c>
      <c r="AU191" s="34">
        <v>92.8</v>
      </c>
      <c r="AV191" s="34">
        <v>24.8</v>
      </c>
      <c r="AW191" s="34">
        <v>62</v>
      </c>
      <c r="AX191" s="34">
        <v>305.8</v>
      </c>
      <c r="AY191" s="34">
        <v>0</v>
      </c>
      <c r="AZ191" s="34">
        <v>105.2</v>
      </c>
      <c r="BA191" s="34">
        <v>58.2</v>
      </c>
      <c r="BB191" s="34">
        <v>36</v>
      </c>
      <c r="BC191" s="34">
        <v>26</v>
      </c>
      <c r="BD191" s="34">
        <v>0</v>
      </c>
      <c r="BE191" s="34">
        <v>0</v>
      </c>
      <c r="BF191" s="34">
        <v>0</v>
      </c>
      <c r="BG191" s="34">
        <v>0</v>
      </c>
      <c r="BH191" s="34">
        <v>0</v>
      </c>
      <c r="BI191" s="34">
        <v>0</v>
      </c>
      <c r="BJ191" s="34">
        <v>0</v>
      </c>
      <c r="BK191" s="34">
        <v>0.03</v>
      </c>
      <c r="BL191" s="34">
        <v>0</v>
      </c>
      <c r="BM191" s="34">
        <v>0</v>
      </c>
      <c r="BN191" s="34">
        <v>0</v>
      </c>
      <c r="BO191" s="34">
        <v>0</v>
      </c>
      <c r="BP191" s="34">
        <v>0</v>
      </c>
      <c r="BQ191" s="34">
        <v>0</v>
      </c>
      <c r="BR191" s="34">
        <v>0</v>
      </c>
      <c r="BS191" s="34">
        <v>0.02</v>
      </c>
      <c r="BT191" s="34">
        <v>0</v>
      </c>
      <c r="BU191" s="34">
        <v>0</v>
      </c>
      <c r="BV191" s="34">
        <v>0.1</v>
      </c>
      <c r="BW191" s="34">
        <v>0.02</v>
      </c>
      <c r="BX191" s="34">
        <v>0</v>
      </c>
      <c r="BY191" s="34">
        <v>0</v>
      </c>
      <c r="BZ191" s="34">
        <v>0</v>
      </c>
      <c r="CA191" s="34">
        <v>0</v>
      </c>
      <c r="CB191" s="34">
        <v>9.4</v>
      </c>
      <c r="CC191" s="33">
        <v>1.48</v>
      </c>
      <c r="CE191" s="31">
        <v>0.17</v>
      </c>
      <c r="CG191" s="31">
        <v>0</v>
      </c>
      <c r="CH191" s="31">
        <v>0</v>
      </c>
      <c r="CI191" s="31">
        <v>0</v>
      </c>
      <c r="CJ191" s="31">
        <v>0</v>
      </c>
      <c r="CK191" s="31">
        <v>0</v>
      </c>
      <c r="CL191" s="31">
        <v>0</v>
      </c>
      <c r="CM191" s="31">
        <v>0</v>
      </c>
      <c r="CN191" s="31">
        <v>0</v>
      </c>
      <c r="CO191" s="31">
        <v>0</v>
      </c>
      <c r="CP191" s="31">
        <v>0</v>
      </c>
      <c r="CQ191" s="31">
        <v>0</v>
      </c>
      <c r="CR191" s="31">
        <v>1.23</v>
      </c>
    </row>
    <row r="192" spans="1:96" s="31" customFormat="1">
      <c r="A192" s="31" t="str">
        <f>"6/10"</f>
        <v>6/10</v>
      </c>
      <c r="B192" s="32" t="s">
        <v>120</v>
      </c>
      <c r="C192" s="33" t="str">
        <f>"200"</f>
        <v>200</v>
      </c>
      <c r="D192" s="33">
        <v>1.02</v>
      </c>
      <c r="E192" s="33">
        <v>0</v>
      </c>
      <c r="F192" s="33">
        <v>0.06</v>
      </c>
      <c r="G192" s="33">
        <v>0.06</v>
      </c>
      <c r="H192" s="33">
        <v>18.29</v>
      </c>
      <c r="I192" s="33">
        <v>69.016159999999999</v>
      </c>
      <c r="J192" s="34">
        <v>0.02</v>
      </c>
      <c r="K192" s="34">
        <v>0</v>
      </c>
      <c r="L192" s="34">
        <v>0</v>
      </c>
      <c r="M192" s="34">
        <v>0</v>
      </c>
      <c r="N192" s="34">
        <v>14.3</v>
      </c>
      <c r="O192" s="34">
        <v>0.56999999999999995</v>
      </c>
      <c r="P192" s="34">
        <v>3.42</v>
      </c>
      <c r="Q192" s="34">
        <v>0</v>
      </c>
      <c r="R192" s="34">
        <v>0</v>
      </c>
      <c r="S192" s="34">
        <v>0.3</v>
      </c>
      <c r="T192" s="34">
        <v>0.81</v>
      </c>
      <c r="U192" s="34">
        <v>3.42</v>
      </c>
      <c r="V192" s="34">
        <v>340.11</v>
      </c>
      <c r="W192" s="34">
        <v>31.19</v>
      </c>
      <c r="X192" s="34">
        <v>19.95</v>
      </c>
      <c r="Y192" s="34">
        <v>27.16</v>
      </c>
      <c r="Z192" s="34">
        <v>0.64</v>
      </c>
      <c r="AA192" s="34">
        <v>0</v>
      </c>
      <c r="AB192" s="34">
        <v>630</v>
      </c>
      <c r="AC192" s="34">
        <v>116.6</v>
      </c>
      <c r="AD192" s="34">
        <v>1.1000000000000001</v>
      </c>
      <c r="AE192" s="34">
        <v>0.02</v>
      </c>
      <c r="AF192" s="34">
        <v>0.04</v>
      </c>
      <c r="AG192" s="34">
        <v>0.51</v>
      </c>
      <c r="AH192" s="34">
        <v>0.78</v>
      </c>
      <c r="AI192" s="34">
        <v>0.32</v>
      </c>
      <c r="AJ192" s="34">
        <v>0</v>
      </c>
      <c r="AK192" s="34">
        <v>0.01</v>
      </c>
      <c r="AL192" s="34">
        <v>0.01</v>
      </c>
      <c r="AM192" s="34">
        <v>0.01</v>
      </c>
      <c r="AN192" s="34">
        <v>0.02</v>
      </c>
      <c r="AO192" s="34">
        <v>0</v>
      </c>
      <c r="AP192" s="34">
        <v>0.01</v>
      </c>
      <c r="AQ192" s="34">
        <v>0</v>
      </c>
      <c r="AR192" s="34">
        <v>0.01</v>
      </c>
      <c r="AS192" s="34">
        <v>0.01</v>
      </c>
      <c r="AT192" s="34">
        <v>0.01</v>
      </c>
      <c r="AU192" s="34">
        <v>0.06</v>
      </c>
      <c r="AV192" s="34">
        <v>0</v>
      </c>
      <c r="AW192" s="34">
        <v>0.01</v>
      </c>
      <c r="AX192" s="34">
        <v>0.03</v>
      </c>
      <c r="AY192" s="34">
        <v>0</v>
      </c>
      <c r="AZ192" s="34">
        <v>0.02</v>
      </c>
      <c r="BA192" s="34">
        <v>0.01</v>
      </c>
      <c r="BB192" s="34">
        <v>0.01</v>
      </c>
      <c r="BC192" s="34">
        <v>0</v>
      </c>
      <c r="BD192" s="34">
        <v>0</v>
      </c>
      <c r="BE192" s="34">
        <v>0</v>
      </c>
      <c r="BF192" s="34">
        <v>0</v>
      </c>
      <c r="BG192" s="34">
        <v>0</v>
      </c>
      <c r="BH192" s="34">
        <v>0</v>
      </c>
      <c r="BI192" s="34">
        <v>0</v>
      </c>
      <c r="BJ192" s="34">
        <v>0</v>
      </c>
      <c r="BK192" s="34">
        <v>0</v>
      </c>
      <c r="BL192" s="34">
        <v>0</v>
      </c>
      <c r="BM192" s="34">
        <v>0</v>
      </c>
      <c r="BN192" s="34">
        <v>0</v>
      </c>
      <c r="BO192" s="34">
        <v>0</v>
      </c>
      <c r="BP192" s="34">
        <v>0</v>
      </c>
      <c r="BQ192" s="34">
        <v>0</v>
      </c>
      <c r="BR192" s="34">
        <v>0</v>
      </c>
      <c r="BS192" s="34">
        <v>0.01</v>
      </c>
      <c r="BT192" s="34">
        <v>0</v>
      </c>
      <c r="BU192" s="34">
        <v>0</v>
      </c>
      <c r="BV192" s="34">
        <v>0.01</v>
      </c>
      <c r="BW192" s="34">
        <v>0</v>
      </c>
      <c r="BX192" s="34">
        <v>0</v>
      </c>
      <c r="BY192" s="34">
        <v>0</v>
      </c>
      <c r="BZ192" s="34">
        <v>0</v>
      </c>
      <c r="CA192" s="34">
        <v>0</v>
      </c>
      <c r="CB192" s="34">
        <v>214.01</v>
      </c>
      <c r="CC192" s="33">
        <v>6.52</v>
      </c>
      <c r="CE192" s="31">
        <v>105</v>
      </c>
      <c r="CG192" s="31">
        <v>0.72</v>
      </c>
      <c r="CH192" s="31">
        <v>0.72</v>
      </c>
      <c r="CI192" s="31">
        <v>0.72</v>
      </c>
      <c r="CJ192" s="31">
        <v>77.08</v>
      </c>
      <c r="CK192" s="31">
        <v>30.37</v>
      </c>
      <c r="CL192" s="31">
        <v>53.73</v>
      </c>
      <c r="CM192" s="31">
        <v>7.7</v>
      </c>
      <c r="CN192" s="31">
        <v>4.55</v>
      </c>
      <c r="CO192" s="31">
        <v>6.12</v>
      </c>
      <c r="CP192" s="31">
        <v>5</v>
      </c>
      <c r="CQ192" s="31">
        <v>0</v>
      </c>
      <c r="CR192" s="31">
        <v>3.95</v>
      </c>
    </row>
    <row r="193" spans="1:96" s="28" customFormat="1">
      <c r="A193" s="28" t="str">
        <f>"10,1"</f>
        <v>10,1</v>
      </c>
      <c r="B193" s="29" t="s">
        <v>141</v>
      </c>
      <c r="C193" s="30" t="str">
        <f>"100"</f>
        <v>100</v>
      </c>
      <c r="D193" s="30">
        <v>0.8</v>
      </c>
      <c r="E193" s="30">
        <v>0</v>
      </c>
      <c r="F193" s="30">
        <v>0.2</v>
      </c>
      <c r="G193" s="30">
        <v>0.2</v>
      </c>
      <c r="H193" s="30">
        <v>9.4</v>
      </c>
      <c r="I193" s="30">
        <v>40.599999999999994</v>
      </c>
      <c r="J193" s="18">
        <v>0</v>
      </c>
      <c r="K193" s="18">
        <v>0</v>
      </c>
      <c r="L193" s="18">
        <v>0</v>
      </c>
      <c r="M193" s="18">
        <v>0</v>
      </c>
      <c r="N193" s="18">
        <v>7.5</v>
      </c>
      <c r="O193" s="18">
        <v>0</v>
      </c>
      <c r="P193" s="18">
        <v>1.9</v>
      </c>
      <c r="Q193" s="18">
        <v>0</v>
      </c>
      <c r="R193" s="18">
        <v>0</v>
      </c>
      <c r="S193" s="18">
        <v>1.1000000000000001</v>
      </c>
      <c r="T193" s="18">
        <v>0.5</v>
      </c>
      <c r="U193" s="18">
        <v>12</v>
      </c>
      <c r="V193" s="18">
        <v>155</v>
      </c>
      <c r="W193" s="18">
        <v>35</v>
      </c>
      <c r="X193" s="18">
        <v>11</v>
      </c>
      <c r="Y193" s="18">
        <v>17</v>
      </c>
      <c r="Z193" s="18">
        <v>0.1</v>
      </c>
      <c r="AA193" s="18">
        <v>0</v>
      </c>
      <c r="AB193" s="18">
        <v>60</v>
      </c>
      <c r="AC193" s="18">
        <v>10</v>
      </c>
      <c r="AD193" s="18">
        <v>0.2</v>
      </c>
      <c r="AE193" s="18">
        <v>0.06</v>
      </c>
      <c r="AF193" s="18">
        <v>0.03</v>
      </c>
      <c r="AG193" s="18">
        <v>0.2</v>
      </c>
      <c r="AH193" s="18">
        <v>0.3</v>
      </c>
      <c r="AI193" s="18">
        <v>38</v>
      </c>
      <c r="AJ193" s="18">
        <v>0</v>
      </c>
      <c r="AK193" s="18">
        <v>0</v>
      </c>
      <c r="AL193" s="18">
        <v>0</v>
      </c>
      <c r="AM193" s="18">
        <v>0</v>
      </c>
      <c r="AN193" s="18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18">
        <v>0</v>
      </c>
      <c r="AZ193" s="18">
        <v>0</v>
      </c>
      <c r="BA193" s="18">
        <v>0</v>
      </c>
      <c r="BB193" s="18">
        <v>0</v>
      </c>
      <c r="BC193" s="18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18">
        <v>0</v>
      </c>
      <c r="BO193" s="18">
        <v>0</v>
      </c>
      <c r="BP193" s="18">
        <v>0</v>
      </c>
      <c r="BQ193" s="18">
        <v>0</v>
      </c>
      <c r="BR193" s="18">
        <v>0</v>
      </c>
      <c r="BS193" s="18">
        <v>0</v>
      </c>
      <c r="BT193" s="18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88</v>
      </c>
      <c r="CC193" s="30">
        <v>30</v>
      </c>
      <c r="CE193" s="28">
        <v>10</v>
      </c>
      <c r="CG193" s="28">
        <v>1.75</v>
      </c>
      <c r="CH193" s="28">
        <v>0.44</v>
      </c>
      <c r="CI193" s="28">
        <v>1.0900000000000001</v>
      </c>
      <c r="CJ193" s="28">
        <v>87.5</v>
      </c>
      <c r="CK193" s="28">
        <v>35.880000000000003</v>
      </c>
      <c r="CL193" s="28">
        <v>61.69</v>
      </c>
      <c r="CM193" s="28">
        <v>0</v>
      </c>
      <c r="CN193" s="28">
        <v>0</v>
      </c>
      <c r="CO193" s="28">
        <v>0</v>
      </c>
      <c r="CP193" s="28">
        <v>0</v>
      </c>
      <c r="CQ193" s="28">
        <v>0</v>
      </c>
      <c r="CR193" s="28">
        <v>25</v>
      </c>
    </row>
    <row r="194" spans="1:96" s="38" customFormat="1" ht="11.4">
      <c r="B194" s="35" t="s">
        <v>107</v>
      </c>
      <c r="C194" s="36"/>
      <c r="D194" s="36">
        <v>29.53</v>
      </c>
      <c r="E194" s="36">
        <v>12.02</v>
      </c>
      <c r="F194" s="36">
        <v>39.86</v>
      </c>
      <c r="G194" s="36">
        <v>8.6</v>
      </c>
      <c r="H194" s="36">
        <v>124.74</v>
      </c>
      <c r="I194" s="36">
        <v>942.51</v>
      </c>
      <c r="J194" s="37">
        <v>14.15</v>
      </c>
      <c r="K194" s="37">
        <v>4.6500000000000004</v>
      </c>
      <c r="L194" s="37">
        <v>0</v>
      </c>
      <c r="M194" s="37">
        <v>0</v>
      </c>
      <c r="N194" s="37">
        <v>34.18</v>
      </c>
      <c r="O194" s="37">
        <v>78.28</v>
      </c>
      <c r="P194" s="37">
        <v>12.28</v>
      </c>
      <c r="Q194" s="37">
        <v>0</v>
      </c>
      <c r="R194" s="37">
        <v>0</v>
      </c>
      <c r="S194" s="37">
        <v>2.0699999999999998</v>
      </c>
      <c r="T194" s="37">
        <v>8.26</v>
      </c>
      <c r="U194" s="37">
        <v>1211.43</v>
      </c>
      <c r="V194" s="37">
        <v>1357.27</v>
      </c>
      <c r="W194" s="37">
        <v>142.12</v>
      </c>
      <c r="X194" s="37">
        <v>125.77</v>
      </c>
      <c r="Y194" s="37">
        <v>392.64</v>
      </c>
      <c r="Z194" s="37">
        <v>5.32</v>
      </c>
      <c r="AA194" s="37">
        <v>21.02</v>
      </c>
      <c r="AB194" s="37">
        <v>1618.29</v>
      </c>
      <c r="AC194" s="37">
        <v>340.41</v>
      </c>
      <c r="AD194" s="37">
        <v>5.67</v>
      </c>
      <c r="AE194" s="37">
        <v>0.56000000000000005</v>
      </c>
      <c r="AF194" s="37">
        <v>0.28999999999999998</v>
      </c>
      <c r="AG194" s="37">
        <v>4.47</v>
      </c>
      <c r="AH194" s="37">
        <v>10.220000000000001</v>
      </c>
      <c r="AI194" s="37">
        <v>50.99</v>
      </c>
      <c r="AJ194" s="37">
        <v>0</v>
      </c>
      <c r="AK194" s="37">
        <v>1215</v>
      </c>
      <c r="AL194" s="37">
        <v>1054.05</v>
      </c>
      <c r="AM194" s="37">
        <v>1770.46</v>
      </c>
      <c r="AN194" s="37">
        <v>1488.8</v>
      </c>
      <c r="AO194" s="37">
        <v>495.48</v>
      </c>
      <c r="AP194" s="37">
        <v>929.87</v>
      </c>
      <c r="AQ194" s="37">
        <v>303.60000000000002</v>
      </c>
      <c r="AR194" s="37">
        <v>1052.74</v>
      </c>
      <c r="AS194" s="37">
        <v>1170.02</v>
      </c>
      <c r="AT194" s="37">
        <v>1428.68</v>
      </c>
      <c r="AU194" s="37">
        <v>1975.16</v>
      </c>
      <c r="AV194" s="37">
        <v>731.62</v>
      </c>
      <c r="AW194" s="37">
        <v>1056.18</v>
      </c>
      <c r="AX194" s="37">
        <v>4362.13</v>
      </c>
      <c r="AY194" s="37">
        <v>142.44</v>
      </c>
      <c r="AZ194" s="37">
        <v>1263.44</v>
      </c>
      <c r="BA194" s="37">
        <v>1016.57</v>
      </c>
      <c r="BB194" s="37">
        <v>824.36</v>
      </c>
      <c r="BC194" s="37">
        <v>367.73</v>
      </c>
      <c r="BD194" s="37">
        <v>0.12</v>
      </c>
      <c r="BE194" s="37">
        <v>0.05</v>
      </c>
      <c r="BF194" s="37">
        <v>0.03</v>
      </c>
      <c r="BG194" s="37">
        <v>7.0000000000000007E-2</v>
      </c>
      <c r="BH194" s="37">
        <v>0.08</v>
      </c>
      <c r="BI194" s="37">
        <v>0.36</v>
      </c>
      <c r="BJ194" s="37">
        <v>0</v>
      </c>
      <c r="BK194" s="37">
        <v>1.58</v>
      </c>
      <c r="BL194" s="37">
        <v>0</v>
      </c>
      <c r="BM194" s="37">
        <v>0.6</v>
      </c>
      <c r="BN194" s="37">
        <v>0.02</v>
      </c>
      <c r="BO194" s="37">
        <v>0.04</v>
      </c>
      <c r="BP194" s="37">
        <v>0</v>
      </c>
      <c r="BQ194" s="37">
        <v>7.0000000000000007E-2</v>
      </c>
      <c r="BR194" s="37">
        <v>0.11</v>
      </c>
      <c r="BS194" s="37">
        <v>2.63</v>
      </c>
      <c r="BT194" s="37">
        <v>0</v>
      </c>
      <c r="BU194" s="37">
        <v>0</v>
      </c>
      <c r="BV194" s="37">
        <v>4.49</v>
      </c>
      <c r="BW194" s="37">
        <v>0.03</v>
      </c>
      <c r="BX194" s="37">
        <v>0</v>
      </c>
      <c r="BY194" s="37">
        <v>0</v>
      </c>
      <c r="BZ194" s="37">
        <v>0</v>
      </c>
      <c r="CA194" s="37">
        <v>0</v>
      </c>
      <c r="CB194" s="37">
        <v>893.01</v>
      </c>
      <c r="CC194" s="36">
        <f>SUM($CC$185:$CC$193)</f>
        <v>143.96</v>
      </c>
      <c r="CD194" s="38">
        <f>$I$194/$I$195*100</f>
        <v>61.384906962961026</v>
      </c>
      <c r="CE194" s="38">
        <v>290.74</v>
      </c>
      <c r="CG194" s="38">
        <v>121.78</v>
      </c>
      <c r="CH194" s="38">
        <v>71.83</v>
      </c>
      <c r="CI194" s="38">
        <v>96.8</v>
      </c>
      <c r="CJ194" s="38">
        <v>7799.57</v>
      </c>
      <c r="CK194" s="38">
        <v>3862.42</v>
      </c>
      <c r="CL194" s="38">
        <v>5831</v>
      </c>
      <c r="CM194" s="38">
        <v>121.3</v>
      </c>
      <c r="CN194" s="38">
        <v>70.959999999999994</v>
      </c>
      <c r="CO194" s="38">
        <v>96.16</v>
      </c>
      <c r="CP194" s="38">
        <v>6.04</v>
      </c>
      <c r="CQ194" s="38">
        <v>2.57</v>
      </c>
    </row>
    <row r="195" spans="1:96" s="38" customFormat="1" ht="11.4">
      <c r="B195" s="35" t="s">
        <v>108</v>
      </c>
      <c r="C195" s="36"/>
      <c r="D195" s="36">
        <v>46.21</v>
      </c>
      <c r="E195" s="36">
        <v>16.38</v>
      </c>
      <c r="F195" s="36">
        <v>57.97</v>
      </c>
      <c r="G195" s="36">
        <v>12.43</v>
      </c>
      <c r="H195" s="36">
        <v>219.07</v>
      </c>
      <c r="I195" s="36">
        <v>1535.41</v>
      </c>
      <c r="J195" s="37">
        <v>24.68</v>
      </c>
      <c r="K195" s="37">
        <v>4.97</v>
      </c>
      <c r="L195" s="37">
        <v>0</v>
      </c>
      <c r="M195" s="37">
        <v>0</v>
      </c>
      <c r="N195" s="37">
        <v>65.599999999999994</v>
      </c>
      <c r="O195" s="37">
        <v>137.82</v>
      </c>
      <c r="P195" s="37">
        <v>15.65</v>
      </c>
      <c r="Q195" s="37">
        <v>0</v>
      </c>
      <c r="R195" s="37">
        <v>0</v>
      </c>
      <c r="S195" s="37">
        <v>2.41</v>
      </c>
      <c r="T195" s="37">
        <v>12.42</v>
      </c>
      <c r="U195" s="37">
        <v>1788.39</v>
      </c>
      <c r="V195" s="37">
        <v>1715.52</v>
      </c>
      <c r="W195" s="37">
        <v>340.71</v>
      </c>
      <c r="X195" s="37">
        <v>195.59</v>
      </c>
      <c r="Y195" s="37">
        <v>648.79999999999995</v>
      </c>
      <c r="Z195" s="37">
        <v>7.4</v>
      </c>
      <c r="AA195" s="37">
        <v>93.06</v>
      </c>
      <c r="AB195" s="37">
        <v>1673.85</v>
      </c>
      <c r="AC195" s="37">
        <v>435.6</v>
      </c>
      <c r="AD195" s="37">
        <v>7.25</v>
      </c>
      <c r="AE195" s="37">
        <v>0.76</v>
      </c>
      <c r="AF195" s="37">
        <v>0.55000000000000004</v>
      </c>
      <c r="AG195" s="37">
        <v>5.5</v>
      </c>
      <c r="AH195" s="37">
        <v>14.36</v>
      </c>
      <c r="AI195" s="37">
        <v>51.66</v>
      </c>
      <c r="AJ195" s="37">
        <v>0</v>
      </c>
      <c r="AK195" s="37">
        <v>1956.27</v>
      </c>
      <c r="AL195" s="37">
        <v>1746.43</v>
      </c>
      <c r="AM195" s="37">
        <v>2829.67</v>
      </c>
      <c r="AN195" s="37">
        <v>2104.85</v>
      </c>
      <c r="AO195" s="37">
        <v>734.65</v>
      </c>
      <c r="AP195" s="37">
        <v>1431.5</v>
      </c>
      <c r="AQ195" s="37">
        <v>502.13</v>
      </c>
      <c r="AR195" s="37">
        <v>1777.34</v>
      </c>
      <c r="AS195" s="37">
        <v>1617.63</v>
      </c>
      <c r="AT195" s="37">
        <v>2040.08</v>
      </c>
      <c r="AU195" s="37">
        <v>2678.99</v>
      </c>
      <c r="AV195" s="37">
        <v>998.66</v>
      </c>
      <c r="AW195" s="37">
        <v>1651.59</v>
      </c>
      <c r="AX195" s="37">
        <v>7449.25</v>
      </c>
      <c r="AY195" s="37">
        <v>142.44</v>
      </c>
      <c r="AZ195" s="37">
        <v>2349.6999999999998</v>
      </c>
      <c r="BA195" s="37">
        <v>1589.79</v>
      </c>
      <c r="BB195" s="37">
        <v>1380.48</v>
      </c>
      <c r="BC195" s="37">
        <v>641.98</v>
      </c>
      <c r="BD195" s="37">
        <v>0.49</v>
      </c>
      <c r="BE195" s="37">
        <v>0.23</v>
      </c>
      <c r="BF195" s="37">
        <v>0.12</v>
      </c>
      <c r="BG195" s="37">
        <v>0.28000000000000003</v>
      </c>
      <c r="BH195" s="37">
        <v>0.32</v>
      </c>
      <c r="BI195" s="37">
        <v>1.48</v>
      </c>
      <c r="BJ195" s="37">
        <v>0</v>
      </c>
      <c r="BK195" s="37">
        <v>5.22</v>
      </c>
      <c r="BL195" s="37">
        <v>0</v>
      </c>
      <c r="BM195" s="37">
        <v>1.64</v>
      </c>
      <c r="BN195" s="37">
        <v>0.03</v>
      </c>
      <c r="BO195" s="37">
        <v>0.04</v>
      </c>
      <c r="BP195" s="37">
        <v>0</v>
      </c>
      <c r="BQ195" s="37">
        <v>0.28000000000000003</v>
      </c>
      <c r="BR195" s="37">
        <v>0.44</v>
      </c>
      <c r="BS195" s="37">
        <v>7.04</v>
      </c>
      <c r="BT195" s="37">
        <v>0</v>
      </c>
      <c r="BU195" s="37">
        <v>0</v>
      </c>
      <c r="BV195" s="37">
        <v>5.98</v>
      </c>
      <c r="BW195" s="37">
        <v>0.09</v>
      </c>
      <c r="BX195" s="37">
        <v>0.02</v>
      </c>
      <c r="BY195" s="37">
        <v>0</v>
      </c>
      <c r="BZ195" s="37">
        <v>0</v>
      </c>
      <c r="CA195" s="37">
        <v>0</v>
      </c>
      <c r="CB195" s="37">
        <v>1296.8499999999999</v>
      </c>
      <c r="CC195" s="36">
        <v>211.04</v>
      </c>
      <c r="CE195" s="38">
        <v>372.04</v>
      </c>
      <c r="CG195" s="38">
        <v>163.92</v>
      </c>
      <c r="CH195" s="38">
        <v>91.97</v>
      </c>
      <c r="CI195" s="38">
        <v>127.95</v>
      </c>
      <c r="CJ195" s="38">
        <v>12388.39</v>
      </c>
      <c r="CK195" s="38">
        <v>5598.86</v>
      </c>
      <c r="CL195" s="38">
        <v>8993.6200000000008</v>
      </c>
      <c r="CM195" s="38">
        <v>178.26</v>
      </c>
      <c r="CN195" s="38">
        <v>108.14</v>
      </c>
      <c r="CO195" s="38">
        <v>143.22999999999999</v>
      </c>
      <c r="CP195" s="38">
        <v>15.64</v>
      </c>
      <c r="CQ195" s="38">
        <v>3.29</v>
      </c>
    </row>
    <row r="196" spans="1:96" hidden="1">
      <c r="C196" s="16"/>
      <c r="D196" s="16"/>
      <c r="E196" s="16"/>
      <c r="F196" s="16"/>
      <c r="G196" s="16"/>
      <c r="H196" s="16"/>
      <c r="I196" s="16"/>
    </row>
    <row r="197" spans="1:96" hidden="1">
      <c r="B197" s="14" t="s">
        <v>109</v>
      </c>
      <c r="C197" s="16"/>
      <c r="D197" s="16">
        <v>11</v>
      </c>
      <c r="E197" s="16"/>
      <c r="F197" s="16">
        <v>35</v>
      </c>
      <c r="G197" s="16"/>
      <c r="H197" s="16">
        <v>54</v>
      </c>
      <c r="I197" s="16"/>
    </row>
    <row r="198" spans="1:96" hidden="1">
      <c r="C198" s="16"/>
      <c r="D198" s="16"/>
      <c r="E198" s="16"/>
      <c r="F198" s="16"/>
      <c r="G198" s="16"/>
      <c r="H198" s="16"/>
      <c r="I198" s="16"/>
    </row>
    <row r="199" spans="1:96" hidden="1">
      <c r="C199" s="16"/>
      <c r="D199" s="16"/>
      <c r="E199" s="16"/>
      <c r="F199" s="16"/>
      <c r="G199" s="16"/>
      <c r="H199" s="16"/>
      <c r="I199" s="16"/>
    </row>
    <row r="200" spans="1:96">
      <c r="B200" s="27" t="s">
        <v>163</v>
      </c>
      <c r="C200" s="16"/>
      <c r="D200" s="16"/>
      <c r="E200" s="16"/>
      <c r="F200" s="16"/>
      <c r="G200" s="16"/>
      <c r="H200" s="16"/>
      <c r="I200" s="16"/>
    </row>
    <row r="201" spans="1:96">
      <c r="B201" s="27" t="s">
        <v>91</v>
      </c>
      <c r="C201" s="16"/>
      <c r="D201" s="16"/>
      <c r="E201" s="16"/>
      <c r="F201" s="16"/>
      <c r="G201" s="16"/>
      <c r="H201" s="16"/>
      <c r="I201" s="16"/>
    </row>
    <row r="202" spans="1:96" s="31" customFormat="1" ht="24">
      <c r="A202" s="31" t="str">
        <f>"15/4"</f>
        <v>15/4</v>
      </c>
      <c r="B202" s="32" t="s">
        <v>123</v>
      </c>
      <c r="C202" s="33" t="str">
        <f>"150"</f>
        <v>150</v>
      </c>
      <c r="D202" s="33">
        <v>4.4800000000000004</v>
      </c>
      <c r="E202" s="33">
        <v>1.76</v>
      </c>
      <c r="F202" s="33">
        <v>3.95</v>
      </c>
      <c r="G202" s="33">
        <v>0.39</v>
      </c>
      <c r="H202" s="33">
        <v>25.26</v>
      </c>
      <c r="I202" s="33">
        <v>150.82859399999995</v>
      </c>
      <c r="J202" s="34">
        <v>2.73</v>
      </c>
      <c r="K202" s="34">
        <v>7.0000000000000007E-2</v>
      </c>
      <c r="L202" s="34">
        <v>0</v>
      </c>
      <c r="M202" s="34">
        <v>0</v>
      </c>
      <c r="N202" s="34">
        <v>5.63</v>
      </c>
      <c r="O202" s="34">
        <v>17.420000000000002</v>
      </c>
      <c r="P202" s="34">
        <v>2.21</v>
      </c>
      <c r="Q202" s="34">
        <v>0</v>
      </c>
      <c r="R202" s="34">
        <v>0</v>
      </c>
      <c r="S202" s="34">
        <v>0.06</v>
      </c>
      <c r="T202" s="34">
        <v>1.42</v>
      </c>
      <c r="U202" s="34">
        <v>267.24</v>
      </c>
      <c r="V202" s="34">
        <v>132.13</v>
      </c>
      <c r="W202" s="34">
        <v>87.14</v>
      </c>
      <c r="X202" s="34">
        <v>20.47</v>
      </c>
      <c r="Y202" s="34">
        <v>137.68</v>
      </c>
      <c r="Z202" s="34">
        <v>0.55000000000000004</v>
      </c>
      <c r="AA202" s="34">
        <v>14.4</v>
      </c>
      <c r="AB202" s="34">
        <v>12</v>
      </c>
      <c r="AC202" s="34">
        <v>26.7</v>
      </c>
      <c r="AD202" s="34">
        <v>0.48</v>
      </c>
      <c r="AE202" s="34">
        <v>0.08</v>
      </c>
      <c r="AF202" s="34">
        <v>0.09</v>
      </c>
      <c r="AG202" s="34">
        <v>0.7</v>
      </c>
      <c r="AH202" s="34">
        <v>1.9</v>
      </c>
      <c r="AI202" s="34">
        <v>0.31</v>
      </c>
      <c r="AJ202" s="34">
        <v>0</v>
      </c>
      <c r="AK202" s="34">
        <v>228.48</v>
      </c>
      <c r="AL202" s="34">
        <v>223.09</v>
      </c>
      <c r="AM202" s="34">
        <v>301.63</v>
      </c>
      <c r="AN202" s="34">
        <v>225.18</v>
      </c>
      <c r="AO202" s="34">
        <v>87.34</v>
      </c>
      <c r="AP202" s="34">
        <v>145.15</v>
      </c>
      <c r="AQ202" s="34">
        <v>59.3</v>
      </c>
      <c r="AR202" s="34">
        <v>230.17</v>
      </c>
      <c r="AS202" s="34">
        <v>115.23</v>
      </c>
      <c r="AT202" s="34">
        <v>138.91</v>
      </c>
      <c r="AU202" s="34">
        <v>180.68</v>
      </c>
      <c r="AV202" s="34">
        <v>65.849999999999994</v>
      </c>
      <c r="AW202" s="34">
        <v>116.3</v>
      </c>
      <c r="AX202" s="34">
        <v>679.39</v>
      </c>
      <c r="AY202" s="34">
        <v>0</v>
      </c>
      <c r="AZ202" s="34">
        <v>370.77</v>
      </c>
      <c r="BA202" s="34">
        <v>111.5</v>
      </c>
      <c r="BB202" s="34">
        <v>189.56</v>
      </c>
      <c r="BC202" s="34">
        <v>71.349999999999994</v>
      </c>
      <c r="BD202" s="34">
        <v>7.0000000000000007E-2</v>
      </c>
      <c r="BE202" s="34">
        <v>0.03</v>
      </c>
      <c r="BF202" s="34">
        <v>0.02</v>
      </c>
      <c r="BG202" s="34">
        <v>0.04</v>
      </c>
      <c r="BH202" s="34">
        <v>0.05</v>
      </c>
      <c r="BI202" s="34">
        <v>0.21</v>
      </c>
      <c r="BJ202" s="34">
        <v>0</v>
      </c>
      <c r="BK202" s="34">
        <v>0.57999999999999996</v>
      </c>
      <c r="BL202" s="34">
        <v>0</v>
      </c>
      <c r="BM202" s="34">
        <v>0.18</v>
      </c>
      <c r="BN202" s="34">
        <v>0</v>
      </c>
      <c r="BO202" s="34">
        <v>0</v>
      </c>
      <c r="BP202" s="34">
        <v>0</v>
      </c>
      <c r="BQ202" s="34">
        <v>0.04</v>
      </c>
      <c r="BR202" s="34">
        <v>0.06</v>
      </c>
      <c r="BS202" s="34">
        <v>0.48</v>
      </c>
      <c r="BT202" s="34">
        <v>0</v>
      </c>
      <c r="BU202" s="34">
        <v>0</v>
      </c>
      <c r="BV202" s="34">
        <v>0.03</v>
      </c>
      <c r="BW202" s="34">
        <v>0</v>
      </c>
      <c r="BX202" s="34">
        <v>0</v>
      </c>
      <c r="BY202" s="34">
        <v>0</v>
      </c>
      <c r="BZ202" s="34">
        <v>0</v>
      </c>
      <c r="CA202" s="34">
        <v>0</v>
      </c>
      <c r="CB202" s="34">
        <v>132.99</v>
      </c>
      <c r="CC202" s="33">
        <v>14.8</v>
      </c>
      <c r="CE202" s="31">
        <v>16.399999999999999</v>
      </c>
      <c r="CG202" s="31">
        <v>34.68</v>
      </c>
      <c r="CH202" s="31">
        <v>15.39</v>
      </c>
      <c r="CI202" s="31">
        <v>25.03</v>
      </c>
      <c r="CJ202" s="31">
        <v>1611.5</v>
      </c>
      <c r="CK202" s="31">
        <v>737.96</v>
      </c>
      <c r="CL202" s="31">
        <v>1174.73</v>
      </c>
      <c r="CM202" s="31">
        <v>33.909999999999997</v>
      </c>
      <c r="CN202" s="31">
        <v>17.91</v>
      </c>
      <c r="CO202" s="31">
        <v>25.91</v>
      </c>
      <c r="CP202" s="31">
        <v>3</v>
      </c>
      <c r="CQ202" s="31">
        <v>0.6</v>
      </c>
      <c r="CR202" s="31">
        <v>8.9700000000000006</v>
      </c>
    </row>
    <row r="203" spans="1:96" s="31" customFormat="1">
      <c r="A203" s="31" t="str">
        <f>"8/5"</f>
        <v>8/5</v>
      </c>
      <c r="B203" s="32" t="s">
        <v>155</v>
      </c>
      <c r="C203" s="33" t="str">
        <f>"100"</f>
        <v>100</v>
      </c>
      <c r="D203" s="33">
        <v>15.94</v>
      </c>
      <c r="E203" s="33">
        <v>14.94</v>
      </c>
      <c r="F203" s="33">
        <v>8.4700000000000006</v>
      </c>
      <c r="G203" s="33">
        <v>0.96</v>
      </c>
      <c r="H203" s="33">
        <v>15.02</v>
      </c>
      <c r="I203" s="33">
        <v>201.63825000000003</v>
      </c>
      <c r="J203" s="34">
        <v>4.93</v>
      </c>
      <c r="K203" s="34">
        <v>0.65</v>
      </c>
      <c r="L203" s="34">
        <v>0</v>
      </c>
      <c r="M203" s="34">
        <v>0</v>
      </c>
      <c r="N203" s="34">
        <v>7.81</v>
      </c>
      <c r="O203" s="34">
        <v>6.85</v>
      </c>
      <c r="P203" s="34">
        <v>0.36</v>
      </c>
      <c r="Q203" s="34">
        <v>0</v>
      </c>
      <c r="R203" s="34">
        <v>0</v>
      </c>
      <c r="S203" s="34">
        <v>1.04</v>
      </c>
      <c r="T203" s="34">
        <v>1.27</v>
      </c>
      <c r="U203" s="34">
        <v>120.13</v>
      </c>
      <c r="V203" s="34">
        <v>102.42</v>
      </c>
      <c r="W203" s="34">
        <v>131.47</v>
      </c>
      <c r="X203" s="34">
        <v>19.190000000000001</v>
      </c>
      <c r="Y203" s="34">
        <v>185.55</v>
      </c>
      <c r="Z203" s="34">
        <v>0.56999999999999995</v>
      </c>
      <c r="AA203" s="34">
        <v>47.6</v>
      </c>
      <c r="AB203" s="34">
        <v>29.9</v>
      </c>
      <c r="AC203" s="34">
        <v>64.489999999999995</v>
      </c>
      <c r="AD203" s="34">
        <v>0.8</v>
      </c>
      <c r="AE203" s="34">
        <v>0.04</v>
      </c>
      <c r="AF203" s="34">
        <v>0.21</v>
      </c>
      <c r="AG203" s="34">
        <v>0.4</v>
      </c>
      <c r="AH203" s="34">
        <v>3.84</v>
      </c>
      <c r="AI203" s="34">
        <v>0.43</v>
      </c>
      <c r="AJ203" s="34">
        <v>0</v>
      </c>
      <c r="AK203" s="34">
        <v>770.34</v>
      </c>
      <c r="AL203" s="34">
        <v>635.15</v>
      </c>
      <c r="AM203" s="34">
        <v>1179.8900000000001</v>
      </c>
      <c r="AN203" s="34">
        <v>902.03</v>
      </c>
      <c r="AO203" s="34">
        <v>351.21</v>
      </c>
      <c r="AP203" s="34">
        <v>592.34</v>
      </c>
      <c r="AQ203" s="34">
        <v>193.44</v>
      </c>
      <c r="AR203" s="34">
        <v>703.9</v>
      </c>
      <c r="AS203" s="34">
        <v>92.68</v>
      </c>
      <c r="AT203" s="34">
        <v>107.77</v>
      </c>
      <c r="AU203" s="34">
        <v>139.33000000000001</v>
      </c>
      <c r="AV203" s="34">
        <v>405.21</v>
      </c>
      <c r="AW203" s="34">
        <v>75.5</v>
      </c>
      <c r="AX203" s="34">
        <v>458.1</v>
      </c>
      <c r="AY203" s="34">
        <v>0.78</v>
      </c>
      <c r="AZ203" s="34">
        <v>134.79</v>
      </c>
      <c r="BA203" s="34">
        <v>117.48</v>
      </c>
      <c r="BB203" s="34">
        <v>756.36</v>
      </c>
      <c r="BC203" s="34">
        <v>96.07</v>
      </c>
      <c r="BD203" s="34">
        <v>0</v>
      </c>
      <c r="BE203" s="34">
        <v>0</v>
      </c>
      <c r="BF203" s="34">
        <v>0</v>
      </c>
      <c r="BG203" s="34">
        <v>0</v>
      </c>
      <c r="BH203" s="34">
        <v>0</v>
      </c>
      <c r="BI203" s="34">
        <v>0</v>
      </c>
      <c r="BJ203" s="34">
        <v>0</v>
      </c>
      <c r="BK203" s="34">
        <v>0.05</v>
      </c>
      <c r="BL203" s="34">
        <v>0</v>
      </c>
      <c r="BM203" s="34">
        <v>0.04</v>
      </c>
      <c r="BN203" s="34">
        <v>0</v>
      </c>
      <c r="BO203" s="34">
        <v>0.01</v>
      </c>
      <c r="BP203" s="34">
        <v>0</v>
      </c>
      <c r="BQ203" s="34">
        <v>0</v>
      </c>
      <c r="BR203" s="34">
        <v>0</v>
      </c>
      <c r="BS203" s="34">
        <v>0.21</v>
      </c>
      <c r="BT203" s="34">
        <v>0</v>
      </c>
      <c r="BU203" s="34">
        <v>0</v>
      </c>
      <c r="BV203" s="34">
        <v>0.51</v>
      </c>
      <c r="BW203" s="34">
        <v>0</v>
      </c>
      <c r="BX203" s="34">
        <v>0</v>
      </c>
      <c r="BY203" s="34">
        <v>0</v>
      </c>
      <c r="BZ203" s="34">
        <v>0</v>
      </c>
      <c r="CA203" s="34">
        <v>0</v>
      </c>
      <c r="CB203" s="34">
        <v>71.03</v>
      </c>
      <c r="CC203" s="33">
        <v>45.27</v>
      </c>
      <c r="CE203" s="31">
        <v>52.58</v>
      </c>
      <c r="CG203" s="31">
        <v>6.69</v>
      </c>
      <c r="CH203" s="31">
        <v>3.42</v>
      </c>
      <c r="CI203" s="31">
        <v>5.05</v>
      </c>
      <c r="CJ203" s="31">
        <v>310.23</v>
      </c>
      <c r="CK203" s="31">
        <v>224</v>
      </c>
      <c r="CL203" s="31">
        <v>267.12</v>
      </c>
      <c r="CM203" s="31">
        <v>7.53</v>
      </c>
      <c r="CN203" s="31">
        <v>5.42</v>
      </c>
      <c r="CO203" s="31">
        <v>6.47</v>
      </c>
      <c r="CP203" s="31">
        <v>5</v>
      </c>
      <c r="CQ203" s="31">
        <v>0.3</v>
      </c>
      <c r="CR203" s="31">
        <v>27.43</v>
      </c>
    </row>
    <row r="204" spans="1:96" s="31" customFormat="1">
      <c r="A204" s="31" t="str">
        <f>"1/12"</f>
        <v>1/12</v>
      </c>
      <c r="B204" s="32" t="s">
        <v>94</v>
      </c>
      <c r="C204" s="33" t="str">
        <f>"30"</f>
        <v>30</v>
      </c>
      <c r="D204" s="33">
        <v>2.16</v>
      </c>
      <c r="E204" s="33">
        <v>2.16</v>
      </c>
      <c r="F204" s="33">
        <v>2.5499999999999998</v>
      </c>
      <c r="G204" s="33">
        <v>0</v>
      </c>
      <c r="H204" s="33">
        <v>16.649999999999999</v>
      </c>
      <c r="I204" s="33">
        <v>95.219999999999985</v>
      </c>
      <c r="J204" s="34">
        <v>1.56</v>
      </c>
      <c r="K204" s="34">
        <v>0</v>
      </c>
      <c r="L204" s="34">
        <v>0</v>
      </c>
      <c r="M204" s="34">
        <v>0</v>
      </c>
      <c r="N204" s="34">
        <v>16.649999999999999</v>
      </c>
      <c r="O204" s="34">
        <v>0</v>
      </c>
      <c r="P204" s="34">
        <v>0</v>
      </c>
      <c r="Q204" s="34">
        <v>0</v>
      </c>
      <c r="R204" s="34">
        <v>0</v>
      </c>
      <c r="S204" s="34">
        <v>0.12</v>
      </c>
      <c r="T204" s="34">
        <v>0.54</v>
      </c>
      <c r="U204" s="34">
        <v>39</v>
      </c>
      <c r="V204" s="34">
        <v>109.5</v>
      </c>
      <c r="W204" s="34">
        <v>92.1</v>
      </c>
      <c r="X204" s="34">
        <v>10.199999999999999</v>
      </c>
      <c r="Y204" s="34">
        <v>65.7</v>
      </c>
      <c r="Z204" s="34">
        <v>0.06</v>
      </c>
      <c r="AA204" s="34">
        <v>12.6</v>
      </c>
      <c r="AB204" s="34">
        <v>9</v>
      </c>
      <c r="AC204" s="34">
        <v>14.1</v>
      </c>
      <c r="AD204" s="34">
        <v>0.06</v>
      </c>
      <c r="AE204" s="34">
        <v>0.02</v>
      </c>
      <c r="AF204" s="34">
        <v>0.11</v>
      </c>
      <c r="AG204" s="34">
        <v>0.06</v>
      </c>
      <c r="AH204" s="34">
        <v>0.54</v>
      </c>
      <c r="AI204" s="34">
        <v>0.3</v>
      </c>
      <c r="AJ204" s="34">
        <v>0</v>
      </c>
      <c r="AK204" s="34">
        <v>135.9</v>
      </c>
      <c r="AL204" s="34">
        <v>125.4</v>
      </c>
      <c r="AM204" s="34">
        <v>161.4</v>
      </c>
      <c r="AN204" s="34">
        <v>162</v>
      </c>
      <c r="AO204" s="34">
        <v>49.5</v>
      </c>
      <c r="AP204" s="34">
        <v>91.2</v>
      </c>
      <c r="AQ204" s="34">
        <v>28.5</v>
      </c>
      <c r="AR204" s="34">
        <v>96</v>
      </c>
      <c r="AS204" s="34">
        <v>70.8</v>
      </c>
      <c r="AT204" s="34">
        <v>72</v>
      </c>
      <c r="AU204" s="34">
        <v>159</v>
      </c>
      <c r="AV204" s="34">
        <v>51</v>
      </c>
      <c r="AW204" s="34">
        <v>42</v>
      </c>
      <c r="AX204" s="34">
        <v>477.3</v>
      </c>
      <c r="AY204" s="34">
        <v>0</v>
      </c>
      <c r="AZ204" s="34">
        <v>234</v>
      </c>
      <c r="BA204" s="34">
        <v>125.4</v>
      </c>
      <c r="BB204" s="34">
        <v>101.4</v>
      </c>
      <c r="BC204" s="34">
        <v>20.7</v>
      </c>
      <c r="BD204" s="34">
        <v>0</v>
      </c>
      <c r="BE204" s="34">
        <v>0</v>
      </c>
      <c r="BF204" s="34">
        <v>0</v>
      </c>
      <c r="BG204" s="34">
        <v>0</v>
      </c>
      <c r="BH204" s="34">
        <v>0</v>
      </c>
      <c r="BI204" s="34">
        <v>0</v>
      </c>
      <c r="BJ204" s="34">
        <v>0</v>
      </c>
      <c r="BK204" s="34">
        <v>0</v>
      </c>
      <c r="BL204" s="34">
        <v>0</v>
      </c>
      <c r="BM204" s="34">
        <v>0</v>
      </c>
      <c r="BN204" s="34">
        <v>0</v>
      </c>
      <c r="BO204" s="34">
        <v>0</v>
      </c>
      <c r="BP204" s="34">
        <v>0</v>
      </c>
      <c r="BQ204" s="34">
        <v>0</v>
      </c>
      <c r="BR204" s="34">
        <v>0</v>
      </c>
      <c r="BS204" s="34">
        <v>0.74</v>
      </c>
      <c r="BT204" s="34">
        <v>0</v>
      </c>
      <c r="BU204" s="34">
        <v>0</v>
      </c>
      <c r="BV204" s="34">
        <v>0.05</v>
      </c>
      <c r="BW204" s="34">
        <v>0.02</v>
      </c>
      <c r="BX204" s="34">
        <v>0.02</v>
      </c>
      <c r="BY204" s="34">
        <v>0</v>
      </c>
      <c r="BZ204" s="34">
        <v>0</v>
      </c>
      <c r="CA204" s="34">
        <v>0</v>
      </c>
      <c r="CB204" s="34">
        <v>7.98</v>
      </c>
      <c r="CC204" s="33">
        <v>9.24</v>
      </c>
      <c r="CE204" s="31">
        <v>14.1</v>
      </c>
      <c r="CG204" s="31">
        <v>2.1</v>
      </c>
      <c r="CH204" s="31">
        <v>2.1</v>
      </c>
      <c r="CI204" s="31">
        <v>2.1</v>
      </c>
      <c r="CJ204" s="31">
        <v>1038</v>
      </c>
      <c r="CK204" s="31">
        <v>249</v>
      </c>
      <c r="CL204" s="31">
        <v>643.5</v>
      </c>
      <c r="CM204" s="31">
        <v>0.9</v>
      </c>
      <c r="CN204" s="31">
        <v>0.9</v>
      </c>
      <c r="CO204" s="31">
        <v>0.9</v>
      </c>
      <c r="CP204" s="31">
        <v>0</v>
      </c>
      <c r="CQ204" s="31">
        <v>0</v>
      </c>
      <c r="CR204" s="31">
        <v>7.7</v>
      </c>
    </row>
    <row r="205" spans="1:96" s="31" customFormat="1">
      <c r="A205" s="31" t="str">
        <f>"2"</f>
        <v>2</v>
      </c>
      <c r="B205" s="32" t="s">
        <v>95</v>
      </c>
      <c r="C205" s="33" t="str">
        <f>"40"</f>
        <v>40</v>
      </c>
      <c r="D205" s="33">
        <v>2.64</v>
      </c>
      <c r="E205" s="33">
        <v>0</v>
      </c>
      <c r="F205" s="33">
        <v>0.26</v>
      </c>
      <c r="G205" s="33">
        <v>0.26</v>
      </c>
      <c r="H205" s="33">
        <v>18.760000000000002</v>
      </c>
      <c r="I205" s="33">
        <v>89.560399999999987</v>
      </c>
      <c r="J205" s="34">
        <v>0</v>
      </c>
      <c r="K205" s="34">
        <v>0</v>
      </c>
      <c r="L205" s="34">
        <v>0</v>
      </c>
      <c r="M205" s="34">
        <v>0</v>
      </c>
      <c r="N205" s="34">
        <v>0.44</v>
      </c>
      <c r="O205" s="34">
        <v>18.239999999999998</v>
      </c>
      <c r="P205" s="34">
        <v>0.08</v>
      </c>
      <c r="Q205" s="34">
        <v>0</v>
      </c>
      <c r="R205" s="34">
        <v>0</v>
      </c>
      <c r="S205" s="34">
        <v>0</v>
      </c>
      <c r="T205" s="34">
        <v>0.72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4">
        <v>0</v>
      </c>
      <c r="AA205" s="34">
        <v>0</v>
      </c>
      <c r="AB205" s="34">
        <v>0</v>
      </c>
      <c r="AC205" s="34">
        <v>0</v>
      </c>
      <c r="AD205" s="34">
        <v>0</v>
      </c>
      <c r="AE205" s="34">
        <v>0</v>
      </c>
      <c r="AF205" s="34">
        <v>0</v>
      </c>
      <c r="AG205" s="34">
        <v>0</v>
      </c>
      <c r="AH205" s="34">
        <v>0</v>
      </c>
      <c r="AI205" s="34">
        <v>0</v>
      </c>
      <c r="AJ205" s="34">
        <v>0</v>
      </c>
      <c r="AK205" s="34">
        <v>127.72</v>
      </c>
      <c r="AL205" s="34">
        <v>132.94</v>
      </c>
      <c r="AM205" s="34">
        <v>203.58</v>
      </c>
      <c r="AN205" s="34">
        <v>67.510000000000005</v>
      </c>
      <c r="AO205" s="34">
        <v>40.020000000000003</v>
      </c>
      <c r="AP205" s="34">
        <v>80.040000000000006</v>
      </c>
      <c r="AQ205" s="34">
        <v>30.28</v>
      </c>
      <c r="AR205" s="34">
        <v>144.77000000000001</v>
      </c>
      <c r="AS205" s="34">
        <v>89.78</v>
      </c>
      <c r="AT205" s="34">
        <v>125.28</v>
      </c>
      <c r="AU205" s="34">
        <v>103.36</v>
      </c>
      <c r="AV205" s="34">
        <v>54.29</v>
      </c>
      <c r="AW205" s="34">
        <v>96.05</v>
      </c>
      <c r="AX205" s="34">
        <v>803.18</v>
      </c>
      <c r="AY205" s="34">
        <v>0</v>
      </c>
      <c r="AZ205" s="34">
        <v>261.7</v>
      </c>
      <c r="BA205" s="34">
        <v>113.8</v>
      </c>
      <c r="BB205" s="34">
        <v>75.52</v>
      </c>
      <c r="BC205" s="34">
        <v>59.86</v>
      </c>
      <c r="BD205" s="34">
        <v>0</v>
      </c>
      <c r="BE205" s="34">
        <v>0</v>
      </c>
      <c r="BF205" s="34">
        <v>0</v>
      </c>
      <c r="BG205" s="34">
        <v>0</v>
      </c>
      <c r="BH205" s="34">
        <v>0</v>
      </c>
      <c r="BI205" s="34">
        <v>0</v>
      </c>
      <c r="BJ205" s="34">
        <v>0</v>
      </c>
      <c r="BK205" s="34">
        <v>0.03</v>
      </c>
      <c r="BL205" s="34">
        <v>0</v>
      </c>
      <c r="BM205" s="34">
        <v>0</v>
      </c>
      <c r="BN205" s="34">
        <v>0</v>
      </c>
      <c r="BO205" s="34">
        <v>0</v>
      </c>
      <c r="BP205" s="34">
        <v>0</v>
      </c>
      <c r="BQ205" s="34">
        <v>0</v>
      </c>
      <c r="BR205" s="34">
        <v>0</v>
      </c>
      <c r="BS205" s="34">
        <v>0.03</v>
      </c>
      <c r="BT205" s="34">
        <v>0</v>
      </c>
      <c r="BU205" s="34">
        <v>0</v>
      </c>
      <c r="BV205" s="34">
        <v>0.11</v>
      </c>
      <c r="BW205" s="34">
        <v>0.01</v>
      </c>
      <c r="BX205" s="34">
        <v>0</v>
      </c>
      <c r="BY205" s="34">
        <v>0</v>
      </c>
      <c r="BZ205" s="34">
        <v>0</v>
      </c>
      <c r="CA205" s="34">
        <v>0</v>
      </c>
      <c r="CB205" s="34">
        <v>15.64</v>
      </c>
      <c r="CC205" s="33">
        <v>2.88</v>
      </c>
      <c r="CE205" s="31">
        <v>0</v>
      </c>
      <c r="CG205" s="31">
        <v>0</v>
      </c>
      <c r="CH205" s="31">
        <v>0</v>
      </c>
      <c r="CI205" s="31">
        <v>0</v>
      </c>
      <c r="CJ205" s="31">
        <v>802.15</v>
      </c>
      <c r="CK205" s="31">
        <v>309.04000000000002</v>
      </c>
      <c r="CL205" s="31">
        <v>555.6</v>
      </c>
      <c r="CM205" s="31">
        <v>6.42</v>
      </c>
      <c r="CN205" s="31">
        <v>6.42</v>
      </c>
      <c r="CO205" s="31">
        <v>6.42</v>
      </c>
      <c r="CP205" s="31">
        <v>0</v>
      </c>
      <c r="CQ205" s="31">
        <v>0</v>
      </c>
      <c r="CR205" s="31">
        <v>2.4</v>
      </c>
    </row>
    <row r="206" spans="1:96" s="28" customFormat="1">
      <c r="A206" s="28" t="str">
        <f>"27/10"</f>
        <v>27/10</v>
      </c>
      <c r="B206" s="29" t="s">
        <v>114</v>
      </c>
      <c r="C206" s="30" t="str">
        <f>"200"</f>
        <v>200</v>
      </c>
      <c r="D206" s="30">
        <v>0.1</v>
      </c>
      <c r="E206" s="30">
        <v>0</v>
      </c>
      <c r="F206" s="30">
        <v>0.02</v>
      </c>
      <c r="G206" s="30">
        <v>0.02</v>
      </c>
      <c r="H206" s="30">
        <v>5.94</v>
      </c>
      <c r="I206" s="30">
        <v>23.095202</v>
      </c>
      <c r="J206" s="18">
        <v>0</v>
      </c>
      <c r="K206" s="18">
        <v>0</v>
      </c>
      <c r="L206" s="18">
        <v>0</v>
      </c>
      <c r="M206" s="18">
        <v>0</v>
      </c>
      <c r="N206" s="18">
        <v>5.89</v>
      </c>
      <c r="O206" s="18">
        <v>0</v>
      </c>
      <c r="P206" s="18">
        <v>0.05</v>
      </c>
      <c r="Q206" s="18">
        <v>0</v>
      </c>
      <c r="R206" s="18">
        <v>0</v>
      </c>
      <c r="S206" s="18">
        <v>0</v>
      </c>
      <c r="T206" s="18">
        <v>0.03</v>
      </c>
      <c r="U206" s="18">
        <v>0.06</v>
      </c>
      <c r="V206" s="18">
        <v>0.18</v>
      </c>
      <c r="W206" s="18">
        <v>0.17</v>
      </c>
      <c r="X206" s="18">
        <v>0</v>
      </c>
      <c r="Y206" s="18">
        <v>0</v>
      </c>
      <c r="Z206" s="18">
        <v>0.02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0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0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  <c r="BQ206" s="18">
        <v>0</v>
      </c>
      <c r="BR206" s="18">
        <v>0</v>
      </c>
      <c r="BS206" s="18">
        <v>0</v>
      </c>
      <c r="BT206" s="18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0</v>
      </c>
      <c r="BZ206" s="18">
        <v>0</v>
      </c>
      <c r="CA206" s="18">
        <v>0</v>
      </c>
      <c r="CB206" s="18">
        <v>200.05</v>
      </c>
      <c r="CC206" s="30">
        <v>1.2</v>
      </c>
      <c r="CE206" s="28">
        <v>0</v>
      </c>
      <c r="CG206" s="28">
        <v>0.6</v>
      </c>
      <c r="CH206" s="28">
        <v>0.6</v>
      </c>
      <c r="CI206" s="28">
        <v>0.6</v>
      </c>
      <c r="CJ206" s="28">
        <v>60</v>
      </c>
      <c r="CK206" s="28">
        <v>24.6</v>
      </c>
      <c r="CL206" s="28">
        <v>42.3</v>
      </c>
      <c r="CM206" s="28">
        <v>6.54</v>
      </c>
      <c r="CN206" s="28">
        <v>3.84</v>
      </c>
      <c r="CO206" s="28">
        <v>5.19</v>
      </c>
      <c r="CP206" s="28">
        <v>6</v>
      </c>
      <c r="CQ206" s="28">
        <v>0</v>
      </c>
      <c r="CR206" s="28">
        <v>0.73</v>
      </c>
    </row>
    <row r="207" spans="1:96" s="38" customFormat="1" ht="11.4">
      <c r="B207" s="35" t="s">
        <v>97</v>
      </c>
      <c r="C207" s="36"/>
      <c r="D207" s="36">
        <v>25.32</v>
      </c>
      <c r="E207" s="36">
        <v>18.86</v>
      </c>
      <c r="F207" s="36">
        <v>15.26</v>
      </c>
      <c r="G207" s="36">
        <v>1.63</v>
      </c>
      <c r="H207" s="36">
        <v>81.63</v>
      </c>
      <c r="I207" s="36">
        <v>560.34</v>
      </c>
      <c r="J207" s="37">
        <v>9.2200000000000006</v>
      </c>
      <c r="K207" s="37">
        <v>0.72</v>
      </c>
      <c r="L207" s="37">
        <v>0</v>
      </c>
      <c r="M207" s="37">
        <v>0</v>
      </c>
      <c r="N207" s="37">
        <v>36.42</v>
      </c>
      <c r="O207" s="37">
        <v>42.51</v>
      </c>
      <c r="P207" s="37">
        <v>2.7</v>
      </c>
      <c r="Q207" s="37">
        <v>0</v>
      </c>
      <c r="R207" s="37">
        <v>0</v>
      </c>
      <c r="S207" s="37">
        <v>1.22</v>
      </c>
      <c r="T207" s="37">
        <v>3.99</v>
      </c>
      <c r="U207" s="37">
        <v>426.43</v>
      </c>
      <c r="V207" s="37">
        <v>344.23</v>
      </c>
      <c r="W207" s="37">
        <v>310.88</v>
      </c>
      <c r="X207" s="37">
        <v>49.86</v>
      </c>
      <c r="Y207" s="37">
        <v>388.93</v>
      </c>
      <c r="Z207" s="37">
        <v>1.2</v>
      </c>
      <c r="AA207" s="37">
        <v>74.599999999999994</v>
      </c>
      <c r="AB207" s="37">
        <v>50.9</v>
      </c>
      <c r="AC207" s="37">
        <v>105.29</v>
      </c>
      <c r="AD207" s="37">
        <v>1.34</v>
      </c>
      <c r="AE207" s="37">
        <v>0.14000000000000001</v>
      </c>
      <c r="AF207" s="37">
        <v>0.42</v>
      </c>
      <c r="AG207" s="37">
        <v>1.1599999999999999</v>
      </c>
      <c r="AH207" s="37">
        <v>6.28</v>
      </c>
      <c r="AI207" s="37">
        <v>1.05</v>
      </c>
      <c r="AJ207" s="37">
        <v>0</v>
      </c>
      <c r="AK207" s="37">
        <v>1262.43</v>
      </c>
      <c r="AL207" s="37">
        <v>1116.58</v>
      </c>
      <c r="AM207" s="37">
        <v>1846.5</v>
      </c>
      <c r="AN207" s="37">
        <v>1356.71</v>
      </c>
      <c r="AO207" s="37">
        <v>528.05999999999995</v>
      </c>
      <c r="AP207" s="37">
        <v>908.73</v>
      </c>
      <c r="AQ207" s="37">
        <v>311.52</v>
      </c>
      <c r="AR207" s="37">
        <v>1174.83</v>
      </c>
      <c r="AS207" s="37">
        <v>368.49</v>
      </c>
      <c r="AT207" s="37">
        <v>443.96</v>
      </c>
      <c r="AU207" s="37">
        <v>582.37</v>
      </c>
      <c r="AV207" s="37">
        <v>576.35</v>
      </c>
      <c r="AW207" s="37">
        <v>329.84</v>
      </c>
      <c r="AX207" s="37">
        <v>2417.98</v>
      </c>
      <c r="AY207" s="37">
        <v>0.78</v>
      </c>
      <c r="AZ207" s="37">
        <v>1001.26</v>
      </c>
      <c r="BA207" s="37">
        <v>468.18</v>
      </c>
      <c r="BB207" s="37">
        <v>1122.8399999999999</v>
      </c>
      <c r="BC207" s="37">
        <v>247.97</v>
      </c>
      <c r="BD207" s="37">
        <v>7.0000000000000007E-2</v>
      </c>
      <c r="BE207" s="37">
        <v>0.03</v>
      </c>
      <c r="BF207" s="37">
        <v>0.02</v>
      </c>
      <c r="BG207" s="37">
        <v>0.04</v>
      </c>
      <c r="BH207" s="37">
        <v>0.05</v>
      </c>
      <c r="BI207" s="37">
        <v>0.21</v>
      </c>
      <c r="BJ207" s="37">
        <v>0</v>
      </c>
      <c r="BK207" s="37">
        <v>0.67</v>
      </c>
      <c r="BL207" s="37">
        <v>0</v>
      </c>
      <c r="BM207" s="37">
        <v>0.22</v>
      </c>
      <c r="BN207" s="37">
        <v>0</v>
      </c>
      <c r="BO207" s="37">
        <v>0.01</v>
      </c>
      <c r="BP207" s="37">
        <v>0</v>
      </c>
      <c r="BQ207" s="37">
        <v>0.04</v>
      </c>
      <c r="BR207" s="37">
        <v>0.06</v>
      </c>
      <c r="BS207" s="37">
        <v>1.45</v>
      </c>
      <c r="BT207" s="37">
        <v>0</v>
      </c>
      <c r="BU207" s="37">
        <v>0</v>
      </c>
      <c r="BV207" s="37">
        <v>0.71</v>
      </c>
      <c r="BW207" s="37">
        <v>0.03</v>
      </c>
      <c r="BX207" s="37">
        <v>0.02</v>
      </c>
      <c r="BY207" s="37">
        <v>0</v>
      </c>
      <c r="BZ207" s="37">
        <v>0</v>
      </c>
      <c r="CA207" s="37">
        <v>0</v>
      </c>
      <c r="CB207" s="37">
        <v>427.7</v>
      </c>
      <c r="CC207" s="36">
        <f>SUM($CC$201:$CC$206)</f>
        <v>73.39</v>
      </c>
      <c r="CD207" s="38">
        <f>$I$207/$I$218*100</f>
        <v>37.664345441346491</v>
      </c>
      <c r="CE207" s="38">
        <v>83.08</v>
      </c>
      <c r="CG207" s="38">
        <v>44.06</v>
      </c>
      <c r="CH207" s="38">
        <v>21.51</v>
      </c>
      <c r="CI207" s="38">
        <v>32.79</v>
      </c>
      <c r="CJ207" s="38">
        <v>3821.88</v>
      </c>
      <c r="CK207" s="38">
        <v>1544.6</v>
      </c>
      <c r="CL207" s="38">
        <v>2683.24</v>
      </c>
      <c r="CM207" s="38">
        <v>55.3</v>
      </c>
      <c r="CN207" s="38">
        <v>34.479999999999997</v>
      </c>
      <c r="CO207" s="38">
        <v>44.89</v>
      </c>
      <c r="CP207" s="38">
        <v>14</v>
      </c>
      <c r="CQ207" s="38">
        <v>0.9</v>
      </c>
    </row>
    <row r="208" spans="1:96">
      <c r="B208" s="27" t="s">
        <v>98</v>
      </c>
      <c r="C208" s="16"/>
      <c r="D208" s="16"/>
      <c r="E208" s="16"/>
      <c r="F208" s="16"/>
      <c r="G208" s="16"/>
      <c r="H208" s="16"/>
      <c r="I208" s="16"/>
    </row>
    <row r="209" spans="1:96" s="31" customFormat="1" ht="24">
      <c r="A209" s="31" t="str">
        <f>"21/1"</f>
        <v>21/1</v>
      </c>
      <c r="B209" s="32" t="s">
        <v>137</v>
      </c>
      <c r="C209" s="33" t="str">
        <f>"60"</f>
        <v>60</v>
      </c>
      <c r="D209" s="33">
        <v>0.56999999999999995</v>
      </c>
      <c r="E209" s="33">
        <v>0</v>
      </c>
      <c r="F209" s="33">
        <v>0.09</v>
      </c>
      <c r="G209" s="33">
        <v>0.09</v>
      </c>
      <c r="H209" s="33">
        <v>2.6</v>
      </c>
      <c r="I209" s="33">
        <v>12.534062799999999</v>
      </c>
      <c r="J209" s="34">
        <v>0</v>
      </c>
      <c r="K209" s="34">
        <v>0</v>
      </c>
      <c r="L209" s="34">
        <v>0</v>
      </c>
      <c r="M209" s="34">
        <v>0</v>
      </c>
      <c r="N209" s="34">
        <v>1.76</v>
      </c>
      <c r="O209" s="34">
        <v>0.12</v>
      </c>
      <c r="P209" s="34">
        <v>0.72</v>
      </c>
      <c r="Q209" s="34">
        <v>0</v>
      </c>
      <c r="R209" s="34">
        <v>0</v>
      </c>
      <c r="S209" s="34">
        <v>0.28000000000000003</v>
      </c>
      <c r="T209" s="34">
        <v>0.65</v>
      </c>
      <c r="U209" s="34">
        <v>116.96</v>
      </c>
      <c r="V209" s="34">
        <v>129.94</v>
      </c>
      <c r="W209" s="34">
        <v>11.83</v>
      </c>
      <c r="X209" s="34">
        <v>10.210000000000001</v>
      </c>
      <c r="Y209" s="34">
        <v>19.98</v>
      </c>
      <c r="Z209" s="34">
        <v>0.46</v>
      </c>
      <c r="AA209" s="34">
        <v>0</v>
      </c>
      <c r="AB209" s="34">
        <v>267.45999999999998</v>
      </c>
      <c r="AC209" s="34">
        <v>45.38</v>
      </c>
      <c r="AD209" s="34">
        <v>0.25</v>
      </c>
      <c r="AE209" s="34">
        <v>0.03</v>
      </c>
      <c r="AF209" s="34">
        <v>0.02</v>
      </c>
      <c r="AG209" s="34">
        <v>0.21</v>
      </c>
      <c r="AH209" s="34">
        <v>0.31</v>
      </c>
      <c r="AI209" s="34">
        <v>10.6</v>
      </c>
      <c r="AJ209" s="34">
        <v>0</v>
      </c>
      <c r="AK209" s="34">
        <v>14.99</v>
      </c>
      <c r="AL209" s="34">
        <v>13.96</v>
      </c>
      <c r="AM209" s="34">
        <v>19.579999999999998</v>
      </c>
      <c r="AN209" s="34">
        <v>19.73</v>
      </c>
      <c r="AO209" s="34">
        <v>3.85</v>
      </c>
      <c r="AP209" s="34">
        <v>14.9</v>
      </c>
      <c r="AQ209" s="34">
        <v>3.89</v>
      </c>
      <c r="AR209" s="34">
        <v>12.54</v>
      </c>
      <c r="AS209" s="34">
        <v>15.65</v>
      </c>
      <c r="AT209" s="34">
        <v>19.649999999999999</v>
      </c>
      <c r="AU209" s="34">
        <v>57.92</v>
      </c>
      <c r="AV209" s="34">
        <v>7.78</v>
      </c>
      <c r="AW209" s="34">
        <v>14.01</v>
      </c>
      <c r="AX209" s="34">
        <v>199.88</v>
      </c>
      <c r="AY209" s="34">
        <v>0</v>
      </c>
      <c r="AZ209" s="34">
        <v>10.66</v>
      </c>
      <c r="BA209" s="34">
        <v>15.62</v>
      </c>
      <c r="BB209" s="34">
        <v>13.64</v>
      </c>
      <c r="BC209" s="34">
        <v>3.5</v>
      </c>
      <c r="BD209" s="34">
        <v>0</v>
      </c>
      <c r="BE209" s="34">
        <v>0</v>
      </c>
      <c r="BF209" s="34">
        <v>0</v>
      </c>
      <c r="BG209" s="34">
        <v>0</v>
      </c>
      <c r="BH209" s="34">
        <v>0</v>
      </c>
      <c r="BI209" s="34">
        <v>0</v>
      </c>
      <c r="BJ209" s="34">
        <v>0</v>
      </c>
      <c r="BK209" s="34">
        <v>0</v>
      </c>
      <c r="BL209" s="34">
        <v>0</v>
      </c>
      <c r="BM209" s="34">
        <v>0</v>
      </c>
      <c r="BN209" s="34">
        <v>0</v>
      </c>
      <c r="BO209" s="34">
        <v>0</v>
      </c>
      <c r="BP209" s="34">
        <v>0</v>
      </c>
      <c r="BQ209" s="34">
        <v>0</v>
      </c>
      <c r="BR209" s="34">
        <v>0</v>
      </c>
      <c r="BS209" s="34">
        <v>0</v>
      </c>
      <c r="BT209" s="34">
        <v>0</v>
      </c>
      <c r="BU209" s="34">
        <v>0</v>
      </c>
      <c r="BV209" s="34">
        <v>0</v>
      </c>
      <c r="BW209" s="34">
        <v>0</v>
      </c>
      <c r="BX209" s="34">
        <v>0</v>
      </c>
      <c r="BY209" s="34">
        <v>0</v>
      </c>
      <c r="BZ209" s="34">
        <v>0</v>
      </c>
      <c r="CA209" s="34">
        <v>0</v>
      </c>
      <c r="CB209" s="34">
        <v>56.23</v>
      </c>
      <c r="CC209" s="33">
        <v>17.510000000000002</v>
      </c>
      <c r="CE209" s="31">
        <v>44.58</v>
      </c>
      <c r="CG209" s="31">
        <v>13.49</v>
      </c>
      <c r="CH209" s="31">
        <v>7.49</v>
      </c>
      <c r="CI209" s="31">
        <v>10.49</v>
      </c>
      <c r="CJ209" s="31">
        <v>512.70000000000005</v>
      </c>
      <c r="CK209" s="31">
        <v>121.4</v>
      </c>
      <c r="CL209" s="31">
        <v>317.05</v>
      </c>
      <c r="CM209" s="31">
        <v>0.25</v>
      </c>
      <c r="CN209" s="31">
        <v>0.12</v>
      </c>
      <c r="CO209" s="31">
        <v>0.18</v>
      </c>
      <c r="CP209" s="31">
        <v>0</v>
      </c>
      <c r="CQ209" s="31">
        <v>0.3</v>
      </c>
      <c r="CR209" s="31">
        <v>10.61</v>
      </c>
    </row>
    <row r="210" spans="1:96" s="31" customFormat="1" ht="24">
      <c r="A210" s="31" t="str">
        <f>"18/2"</f>
        <v>18/2</v>
      </c>
      <c r="B210" s="32" t="s">
        <v>100</v>
      </c>
      <c r="C210" s="33" t="str">
        <f>"200"</f>
        <v>200</v>
      </c>
      <c r="D210" s="33">
        <v>2.56</v>
      </c>
      <c r="E210" s="33">
        <v>0</v>
      </c>
      <c r="F210" s="33">
        <v>1.96</v>
      </c>
      <c r="G210" s="33">
        <v>1.96</v>
      </c>
      <c r="H210" s="33">
        <v>18.88</v>
      </c>
      <c r="I210" s="33">
        <v>101.9141286</v>
      </c>
      <c r="J210" s="34">
        <v>0.28000000000000003</v>
      </c>
      <c r="K210" s="34">
        <v>1.04</v>
      </c>
      <c r="L210" s="34">
        <v>0</v>
      </c>
      <c r="M210" s="34">
        <v>0</v>
      </c>
      <c r="N210" s="34">
        <v>2.02</v>
      </c>
      <c r="O210" s="34">
        <v>15.34</v>
      </c>
      <c r="P210" s="34">
        <v>1.52</v>
      </c>
      <c r="Q210" s="34">
        <v>0</v>
      </c>
      <c r="R210" s="34">
        <v>0</v>
      </c>
      <c r="S210" s="34">
        <v>0.15</v>
      </c>
      <c r="T210" s="34">
        <v>1.63</v>
      </c>
      <c r="U210" s="34">
        <v>311.93</v>
      </c>
      <c r="V210" s="34">
        <v>358.15</v>
      </c>
      <c r="W210" s="34">
        <v>14.63</v>
      </c>
      <c r="X210" s="34">
        <v>18.350000000000001</v>
      </c>
      <c r="Y210" s="34">
        <v>47.75</v>
      </c>
      <c r="Z210" s="34">
        <v>0.8</v>
      </c>
      <c r="AA210" s="34">
        <v>0</v>
      </c>
      <c r="AB210" s="34">
        <v>1046.8800000000001</v>
      </c>
      <c r="AC210" s="34">
        <v>193.68</v>
      </c>
      <c r="AD210" s="34">
        <v>0.99</v>
      </c>
      <c r="AE210" s="34">
        <v>0.08</v>
      </c>
      <c r="AF210" s="34">
        <v>0.05</v>
      </c>
      <c r="AG210" s="34">
        <v>0.81</v>
      </c>
      <c r="AH210" s="34">
        <v>1.49</v>
      </c>
      <c r="AI210" s="34">
        <v>4.9000000000000004</v>
      </c>
      <c r="AJ210" s="34">
        <v>0</v>
      </c>
      <c r="AK210" s="34">
        <v>72.62</v>
      </c>
      <c r="AL210" s="34">
        <v>75.38</v>
      </c>
      <c r="AM210" s="34">
        <v>125.51</v>
      </c>
      <c r="AN210" s="34">
        <v>65.66</v>
      </c>
      <c r="AO210" s="34">
        <v>24.2</v>
      </c>
      <c r="AP210" s="34">
        <v>61.15</v>
      </c>
      <c r="AQ210" s="34">
        <v>23.37</v>
      </c>
      <c r="AR210" s="34">
        <v>83.73</v>
      </c>
      <c r="AS210" s="34">
        <v>74.84</v>
      </c>
      <c r="AT210" s="34">
        <v>138.22999999999999</v>
      </c>
      <c r="AU210" s="34">
        <v>90.77</v>
      </c>
      <c r="AV210" s="34">
        <v>32.29</v>
      </c>
      <c r="AW210" s="34">
        <v>66.03</v>
      </c>
      <c r="AX210" s="34">
        <v>501.74</v>
      </c>
      <c r="AY210" s="34">
        <v>0</v>
      </c>
      <c r="AZ210" s="34">
        <v>132.35</v>
      </c>
      <c r="BA210" s="34">
        <v>76.239999999999995</v>
      </c>
      <c r="BB210" s="34">
        <v>47.32</v>
      </c>
      <c r="BC210" s="34">
        <v>31.54</v>
      </c>
      <c r="BD210" s="34">
        <v>0</v>
      </c>
      <c r="BE210" s="34">
        <v>0</v>
      </c>
      <c r="BF210" s="34">
        <v>0</v>
      </c>
      <c r="BG210" s="34">
        <v>0</v>
      </c>
      <c r="BH210" s="34">
        <v>0</v>
      </c>
      <c r="BI210" s="34">
        <v>0</v>
      </c>
      <c r="BJ210" s="34">
        <v>0</v>
      </c>
      <c r="BK210" s="34">
        <v>0.16</v>
      </c>
      <c r="BL210" s="34">
        <v>0</v>
      </c>
      <c r="BM210" s="34">
        <v>7.0000000000000007E-2</v>
      </c>
      <c r="BN210" s="34">
        <v>0</v>
      </c>
      <c r="BO210" s="34">
        <v>0.01</v>
      </c>
      <c r="BP210" s="34">
        <v>0</v>
      </c>
      <c r="BQ210" s="34">
        <v>0</v>
      </c>
      <c r="BR210" s="34">
        <v>0</v>
      </c>
      <c r="BS210" s="34">
        <v>0.46</v>
      </c>
      <c r="BT210" s="34">
        <v>0</v>
      </c>
      <c r="BU210" s="34">
        <v>0</v>
      </c>
      <c r="BV210" s="34">
        <v>1.02</v>
      </c>
      <c r="BW210" s="34">
        <v>0</v>
      </c>
      <c r="BX210" s="34">
        <v>0</v>
      </c>
      <c r="BY210" s="34">
        <v>0</v>
      </c>
      <c r="BZ210" s="34">
        <v>0</v>
      </c>
      <c r="CA210" s="34">
        <v>0</v>
      </c>
      <c r="CB210" s="34">
        <v>208.84</v>
      </c>
      <c r="CC210" s="33">
        <v>14.2</v>
      </c>
      <c r="CE210" s="31">
        <v>174.48</v>
      </c>
      <c r="CG210" s="31">
        <v>38.69</v>
      </c>
      <c r="CH210" s="31">
        <v>22.64</v>
      </c>
      <c r="CI210" s="31">
        <v>30.67</v>
      </c>
      <c r="CJ210" s="31">
        <v>721.62</v>
      </c>
      <c r="CK210" s="31">
        <v>443.94</v>
      </c>
      <c r="CL210" s="31">
        <v>582.78</v>
      </c>
      <c r="CM210" s="31">
        <v>43.82</v>
      </c>
      <c r="CN210" s="31">
        <v>21.85</v>
      </c>
      <c r="CO210" s="31">
        <v>32.83</v>
      </c>
      <c r="CP210" s="31">
        <v>0</v>
      </c>
      <c r="CQ210" s="31">
        <v>0.8</v>
      </c>
      <c r="CR210" s="31">
        <v>8.61</v>
      </c>
    </row>
    <row r="211" spans="1:96" s="31" customFormat="1">
      <c r="A211" s="31" t="str">
        <f>"297"</f>
        <v>297</v>
      </c>
      <c r="B211" s="32" t="s">
        <v>164</v>
      </c>
      <c r="C211" s="33" t="str">
        <f>"150"</f>
        <v>150</v>
      </c>
      <c r="D211" s="33">
        <v>4.59</v>
      </c>
      <c r="E211" s="33">
        <v>0.03</v>
      </c>
      <c r="F211" s="33">
        <v>13.2</v>
      </c>
      <c r="G211" s="33">
        <v>0.54</v>
      </c>
      <c r="H211" s="33">
        <v>35.4</v>
      </c>
      <c r="I211" s="33">
        <v>184.39407</v>
      </c>
      <c r="J211" s="34">
        <v>1.92</v>
      </c>
      <c r="K211" s="34">
        <v>0.08</v>
      </c>
      <c r="L211" s="34">
        <v>0</v>
      </c>
      <c r="M211" s="34">
        <v>0</v>
      </c>
      <c r="N211" s="34">
        <v>0.49</v>
      </c>
      <c r="O211" s="34">
        <v>31.21</v>
      </c>
      <c r="P211" s="34">
        <v>3.71</v>
      </c>
      <c r="Q211" s="34">
        <v>0</v>
      </c>
      <c r="R211" s="34">
        <v>0</v>
      </c>
      <c r="S211" s="34">
        <v>0</v>
      </c>
      <c r="T211" s="34">
        <v>0.5</v>
      </c>
      <c r="U211" s="34">
        <v>5.51</v>
      </c>
      <c r="V211" s="34">
        <v>86.25</v>
      </c>
      <c r="W211" s="34">
        <v>19.3</v>
      </c>
      <c r="X211" s="34">
        <v>19</v>
      </c>
      <c r="Y211" s="34">
        <v>151.24</v>
      </c>
      <c r="Z211" s="34">
        <v>0.88</v>
      </c>
      <c r="AA211" s="34">
        <v>15</v>
      </c>
      <c r="AB211" s="34">
        <v>10.130000000000001</v>
      </c>
      <c r="AC211" s="34">
        <v>16.88</v>
      </c>
      <c r="AD211" s="34">
        <v>0.59</v>
      </c>
      <c r="AE211" s="34">
        <v>0.05</v>
      </c>
      <c r="AF211" s="34">
        <v>0.03</v>
      </c>
      <c r="AG211" s="34">
        <v>0.85</v>
      </c>
      <c r="AH211" s="34">
        <v>1.86</v>
      </c>
      <c r="AI211" s="34">
        <v>0</v>
      </c>
      <c r="AJ211" s="34">
        <v>0</v>
      </c>
      <c r="AK211" s="34">
        <v>182.84</v>
      </c>
      <c r="AL211" s="34">
        <v>163.21</v>
      </c>
      <c r="AM211" s="34">
        <v>242.89</v>
      </c>
      <c r="AN211" s="34">
        <v>148.65</v>
      </c>
      <c r="AO211" s="34">
        <v>59.42</v>
      </c>
      <c r="AP211" s="34">
        <v>104.63</v>
      </c>
      <c r="AQ211" s="34">
        <v>50.58</v>
      </c>
      <c r="AR211" s="34">
        <v>226.94</v>
      </c>
      <c r="AS211" s="34">
        <v>158.12</v>
      </c>
      <c r="AT211" s="34">
        <v>138.16</v>
      </c>
      <c r="AU211" s="34">
        <v>291.19</v>
      </c>
      <c r="AV211" s="34">
        <v>74.790000000000006</v>
      </c>
      <c r="AW211" s="34">
        <v>142.97999999999999</v>
      </c>
      <c r="AX211" s="34">
        <v>1574.69</v>
      </c>
      <c r="AY211" s="34">
        <v>0</v>
      </c>
      <c r="AZ211" s="34">
        <v>472.16</v>
      </c>
      <c r="BA211" s="34">
        <v>202.88</v>
      </c>
      <c r="BB211" s="34">
        <v>109.34</v>
      </c>
      <c r="BC211" s="34">
        <v>83.67</v>
      </c>
      <c r="BD211" s="34">
        <v>0.1</v>
      </c>
      <c r="BE211" s="34">
        <v>0.05</v>
      </c>
      <c r="BF211" s="34">
        <v>0.02</v>
      </c>
      <c r="BG211" s="34">
        <v>0.06</v>
      </c>
      <c r="BH211" s="34">
        <v>0.06</v>
      </c>
      <c r="BI211" s="34">
        <v>0.28999999999999998</v>
      </c>
      <c r="BJ211" s="34">
        <v>0</v>
      </c>
      <c r="BK211" s="34">
        <v>0.95</v>
      </c>
      <c r="BL211" s="34">
        <v>0</v>
      </c>
      <c r="BM211" s="34">
        <v>0.27</v>
      </c>
      <c r="BN211" s="34">
        <v>0</v>
      </c>
      <c r="BO211" s="34">
        <v>0</v>
      </c>
      <c r="BP211" s="34">
        <v>0</v>
      </c>
      <c r="BQ211" s="34">
        <v>0.06</v>
      </c>
      <c r="BR211" s="34">
        <v>0.09</v>
      </c>
      <c r="BS211" s="34">
        <v>0.71</v>
      </c>
      <c r="BT211" s="34">
        <v>0</v>
      </c>
      <c r="BU211" s="34">
        <v>0</v>
      </c>
      <c r="BV211" s="34">
        <v>0.21</v>
      </c>
      <c r="BW211" s="34">
        <v>0.01</v>
      </c>
      <c r="BX211" s="34">
        <v>0</v>
      </c>
      <c r="BY211" s="34">
        <v>0</v>
      </c>
      <c r="BZ211" s="34">
        <v>0</v>
      </c>
      <c r="CA211" s="34">
        <v>0</v>
      </c>
      <c r="CB211" s="34">
        <v>127.94</v>
      </c>
      <c r="CC211" s="33">
        <v>8.01</v>
      </c>
      <c r="CE211" s="31">
        <v>16.690000000000001</v>
      </c>
      <c r="CG211" s="31">
        <v>0</v>
      </c>
      <c r="CH211" s="31">
        <v>0</v>
      </c>
      <c r="CI211" s="31">
        <v>0</v>
      </c>
      <c r="CJ211" s="31">
        <v>0</v>
      </c>
      <c r="CK211" s="31">
        <v>0</v>
      </c>
      <c r="CL211" s="31">
        <v>0</v>
      </c>
      <c r="CM211" s="31">
        <v>0</v>
      </c>
      <c r="CN211" s="31">
        <v>0</v>
      </c>
      <c r="CO211" s="31">
        <v>0</v>
      </c>
      <c r="CP211" s="31">
        <v>0</v>
      </c>
      <c r="CQ211" s="31">
        <v>0</v>
      </c>
      <c r="CR211" s="31">
        <v>4.8499999999999996</v>
      </c>
    </row>
    <row r="212" spans="1:96" s="31" customFormat="1">
      <c r="A212" s="31" t="str">
        <f>"2/9"</f>
        <v>2/9</v>
      </c>
      <c r="B212" s="32" t="s">
        <v>165</v>
      </c>
      <c r="C212" s="33" t="str">
        <f>"90"</f>
        <v>90</v>
      </c>
      <c r="D212" s="33">
        <v>11.07</v>
      </c>
      <c r="E212" s="33">
        <v>10.78</v>
      </c>
      <c r="F212" s="33">
        <v>10.56</v>
      </c>
      <c r="G212" s="33">
        <v>0.03</v>
      </c>
      <c r="H212" s="33">
        <v>2.19</v>
      </c>
      <c r="I212" s="33">
        <v>147.96035999999998</v>
      </c>
      <c r="J212" s="34">
        <v>4.17</v>
      </c>
      <c r="K212" s="34">
        <v>0.06</v>
      </c>
      <c r="L212" s="34">
        <v>0</v>
      </c>
      <c r="M212" s="34">
        <v>0</v>
      </c>
      <c r="N212" s="34">
        <v>0.21</v>
      </c>
      <c r="O212" s="34">
        <v>1.84</v>
      </c>
      <c r="P212" s="34">
        <v>0.15</v>
      </c>
      <c r="Q212" s="34">
        <v>0</v>
      </c>
      <c r="R212" s="34">
        <v>0</v>
      </c>
      <c r="S212" s="34">
        <v>0</v>
      </c>
      <c r="T212" s="34">
        <v>1.04</v>
      </c>
      <c r="U212" s="34">
        <v>132.44999999999999</v>
      </c>
      <c r="V212" s="34">
        <v>74.11</v>
      </c>
      <c r="W212" s="34">
        <v>11.09</v>
      </c>
      <c r="X212" s="34">
        <v>9.4600000000000009</v>
      </c>
      <c r="Y212" s="34">
        <v>79.040000000000006</v>
      </c>
      <c r="Z212" s="34">
        <v>0.89</v>
      </c>
      <c r="AA212" s="34">
        <v>28.4</v>
      </c>
      <c r="AB212" s="34">
        <v>14.67</v>
      </c>
      <c r="AC212" s="34">
        <v>59.45</v>
      </c>
      <c r="AD212" s="34">
        <v>0.4</v>
      </c>
      <c r="AE212" s="34">
        <v>0.03</v>
      </c>
      <c r="AF212" s="34">
        <v>0.06</v>
      </c>
      <c r="AG212" s="34">
        <v>4.08</v>
      </c>
      <c r="AH212" s="34">
        <v>8.31</v>
      </c>
      <c r="AI212" s="34">
        <v>0.41</v>
      </c>
      <c r="AJ212" s="34">
        <v>0</v>
      </c>
      <c r="AK212" s="34">
        <v>617.96</v>
      </c>
      <c r="AL212" s="34">
        <v>671.93</v>
      </c>
      <c r="AM212" s="34">
        <v>979.34</v>
      </c>
      <c r="AN212" s="34">
        <v>1174.99</v>
      </c>
      <c r="AO212" s="34">
        <v>296.23</v>
      </c>
      <c r="AP212" s="34">
        <v>562.16</v>
      </c>
      <c r="AQ212" s="34">
        <v>3.48</v>
      </c>
      <c r="AR212" s="34">
        <v>564.26</v>
      </c>
      <c r="AS212" s="34">
        <v>8.89</v>
      </c>
      <c r="AT212" s="34">
        <v>10.35</v>
      </c>
      <c r="AU212" s="34">
        <v>9.65</v>
      </c>
      <c r="AV212" s="34">
        <v>299.58999999999997</v>
      </c>
      <c r="AW212" s="34">
        <v>9.09</v>
      </c>
      <c r="AX212" s="34">
        <v>78.3</v>
      </c>
      <c r="AY212" s="34">
        <v>0</v>
      </c>
      <c r="AZ212" s="34">
        <v>24.74</v>
      </c>
      <c r="BA212" s="34">
        <v>13.46</v>
      </c>
      <c r="BB212" s="34">
        <v>386.12</v>
      </c>
      <c r="BC212" s="34">
        <v>137.55000000000001</v>
      </c>
      <c r="BD212" s="34">
        <v>0.05</v>
      </c>
      <c r="BE212" s="34">
        <v>0.02</v>
      </c>
      <c r="BF212" s="34">
        <v>0.01</v>
      </c>
      <c r="BG212" s="34">
        <v>0.03</v>
      </c>
      <c r="BH212" s="34">
        <v>0.03</v>
      </c>
      <c r="BI212" s="34">
        <v>0.16</v>
      </c>
      <c r="BJ212" s="34">
        <v>0</v>
      </c>
      <c r="BK212" s="34">
        <v>0.45</v>
      </c>
      <c r="BL212" s="34">
        <v>0</v>
      </c>
      <c r="BM212" s="34">
        <v>0.14000000000000001</v>
      </c>
      <c r="BN212" s="34">
        <v>0</v>
      </c>
      <c r="BO212" s="34">
        <v>0</v>
      </c>
      <c r="BP212" s="34">
        <v>0</v>
      </c>
      <c r="BQ212" s="34">
        <v>0.03</v>
      </c>
      <c r="BR212" s="34">
        <v>0.05</v>
      </c>
      <c r="BS212" s="34">
        <v>0.37</v>
      </c>
      <c r="BT212" s="34">
        <v>0</v>
      </c>
      <c r="BU212" s="34">
        <v>0</v>
      </c>
      <c r="BV212" s="34">
        <v>0.03</v>
      </c>
      <c r="BW212" s="34">
        <v>0</v>
      </c>
      <c r="BX212" s="34">
        <v>0</v>
      </c>
      <c r="BY212" s="34">
        <v>0</v>
      </c>
      <c r="BZ212" s="34">
        <v>0</v>
      </c>
      <c r="CA212" s="34">
        <v>0</v>
      </c>
      <c r="CB212" s="34">
        <v>93.23</v>
      </c>
      <c r="CC212" s="33">
        <v>54.78</v>
      </c>
      <c r="CE212" s="31">
        <v>30.84</v>
      </c>
      <c r="CG212" s="31">
        <v>10.11</v>
      </c>
      <c r="CH212" s="31">
        <v>5.07</v>
      </c>
      <c r="CI212" s="31">
        <v>7.59</v>
      </c>
      <c r="CJ212" s="31">
        <v>42.33</v>
      </c>
      <c r="CK212" s="31">
        <v>14.56</v>
      </c>
      <c r="CL212" s="31">
        <v>28.45</v>
      </c>
      <c r="CM212" s="31">
        <v>0.59</v>
      </c>
      <c r="CN212" s="31">
        <v>0.31</v>
      </c>
      <c r="CO212" s="31">
        <v>0.46</v>
      </c>
      <c r="CP212" s="31">
        <v>0</v>
      </c>
      <c r="CQ212" s="31">
        <v>0.45</v>
      </c>
      <c r="CR212" s="31">
        <v>33.200000000000003</v>
      </c>
    </row>
    <row r="213" spans="1:96" s="31" customFormat="1">
      <c r="A213" s="31" t="str">
        <f>"2"</f>
        <v>2</v>
      </c>
      <c r="B213" s="32" t="s">
        <v>95</v>
      </c>
      <c r="C213" s="33" t="str">
        <f>"36,8"</f>
        <v>36,8</v>
      </c>
      <c r="D213" s="33">
        <v>2.4300000000000002</v>
      </c>
      <c r="E213" s="33">
        <v>0</v>
      </c>
      <c r="F213" s="33">
        <v>0.24</v>
      </c>
      <c r="G213" s="33">
        <v>0.24</v>
      </c>
      <c r="H213" s="33">
        <v>17.260000000000002</v>
      </c>
      <c r="I213" s="33">
        <v>82.395567999999997</v>
      </c>
      <c r="J213" s="34">
        <v>0</v>
      </c>
      <c r="K213" s="34">
        <v>0</v>
      </c>
      <c r="L213" s="34">
        <v>0</v>
      </c>
      <c r="M213" s="34">
        <v>0</v>
      </c>
      <c r="N213" s="34">
        <v>0.4</v>
      </c>
      <c r="O213" s="34">
        <v>16.78</v>
      </c>
      <c r="P213" s="34">
        <v>7.0000000000000007E-2</v>
      </c>
      <c r="Q213" s="34">
        <v>0</v>
      </c>
      <c r="R213" s="34">
        <v>0</v>
      </c>
      <c r="S213" s="34">
        <v>0</v>
      </c>
      <c r="T213" s="34">
        <v>0.66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0</v>
      </c>
      <c r="AA213" s="34">
        <v>0</v>
      </c>
      <c r="AB213" s="34">
        <v>0</v>
      </c>
      <c r="AC213" s="34">
        <v>0</v>
      </c>
      <c r="AD213" s="34">
        <v>0</v>
      </c>
      <c r="AE213" s="34">
        <v>0</v>
      </c>
      <c r="AF213" s="34">
        <v>0</v>
      </c>
      <c r="AG213" s="34">
        <v>0</v>
      </c>
      <c r="AH213" s="34">
        <v>0</v>
      </c>
      <c r="AI213" s="34">
        <v>0</v>
      </c>
      <c r="AJ213" s="34">
        <v>0</v>
      </c>
      <c r="AK213" s="34">
        <v>117.5</v>
      </c>
      <c r="AL213" s="34">
        <v>122.3</v>
      </c>
      <c r="AM213" s="34">
        <v>187.29</v>
      </c>
      <c r="AN213" s="34">
        <v>62.11</v>
      </c>
      <c r="AO213" s="34">
        <v>36.82</v>
      </c>
      <c r="AP213" s="34">
        <v>73.64</v>
      </c>
      <c r="AQ213" s="34">
        <v>27.85</v>
      </c>
      <c r="AR213" s="34">
        <v>133.19</v>
      </c>
      <c r="AS213" s="34">
        <v>82.6</v>
      </c>
      <c r="AT213" s="34">
        <v>115.26</v>
      </c>
      <c r="AU213" s="34">
        <v>95.09</v>
      </c>
      <c r="AV213" s="34">
        <v>49.94</v>
      </c>
      <c r="AW213" s="34">
        <v>88.36</v>
      </c>
      <c r="AX213" s="34">
        <v>738.93</v>
      </c>
      <c r="AY213" s="34">
        <v>0</v>
      </c>
      <c r="AZ213" s="34">
        <v>240.76</v>
      </c>
      <c r="BA213" s="34">
        <v>104.69</v>
      </c>
      <c r="BB213" s="34">
        <v>69.47</v>
      </c>
      <c r="BC213" s="34">
        <v>55.07</v>
      </c>
      <c r="BD213" s="34">
        <v>0</v>
      </c>
      <c r="BE213" s="34">
        <v>0</v>
      </c>
      <c r="BF213" s="34">
        <v>0</v>
      </c>
      <c r="BG213" s="34">
        <v>0</v>
      </c>
      <c r="BH213" s="34">
        <v>0</v>
      </c>
      <c r="BI213" s="34">
        <v>0</v>
      </c>
      <c r="BJ213" s="34">
        <v>0</v>
      </c>
      <c r="BK213" s="34">
        <v>0.03</v>
      </c>
      <c r="BL213" s="34">
        <v>0</v>
      </c>
      <c r="BM213" s="34">
        <v>0</v>
      </c>
      <c r="BN213" s="34">
        <v>0</v>
      </c>
      <c r="BO213" s="34">
        <v>0</v>
      </c>
      <c r="BP213" s="34">
        <v>0</v>
      </c>
      <c r="BQ213" s="34">
        <v>0</v>
      </c>
      <c r="BR213" s="34">
        <v>0</v>
      </c>
      <c r="BS213" s="34">
        <v>0.02</v>
      </c>
      <c r="BT213" s="34">
        <v>0</v>
      </c>
      <c r="BU213" s="34">
        <v>0</v>
      </c>
      <c r="BV213" s="34">
        <v>0.1</v>
      </c>
      <c r="BW213" s="34">
        <v>0.01</v>
      </c>
      <c r="BX213" s="34">
        <v>0</v>
      </c>
      <c r="BY213" s="34">
        <v>0</v>
      </c>
      <c r="BZ213" s="34">
        <v>0</v>
      </c>
      <c r="CA213" s="34">
        <v>0</v>
      </c>
      <c r="CB213" s="34">
        <v>14.39</v>
      </c>
      <c r="CC213" s="33">
        <v>2.65</v>
      </c>
      <c r="CE213" s="31">
        <v>0</v>
      </c>
      <c r="CG213" s="31">
        <v>0</v>
      </c>
      <c r="CH213" s="31">
        <v>0</v>
      </c>
      <c r="CI213" s="31">
        <v>0</v>
      </c>
      <c r="CJ213" s="31">
        <v>802.15</v>
      </c>
      <c r="CK213" s="31">
        <v>309.04000000000002</v>
      </c>
      <c r="CL213" s="31">
        <v>555.6</v>
      </c>
      <c r="CM213" s="31">
        <v>6.42</v>
      </c>
      <c r="CN213" s="31">
        <v>6.42</v>
      </c>
      <c r="CO213" s="31">
        <v>6.42</v>
      </c>
      <c r="CP213" s="31">
        <v>0</v>
      </c>
      <c r="CQ213" s="31">
        <v>0</v>
      </c>
      <c r="CR213" s="31">
        <v>2.21</v>
      </c>
    </row>
    <row r="214" spans="1:96" s="31" customFormat="1">
      <c r="A214" s="31" t="str">
        <f>"3"</f>
        <v>3</v>
      </c>
      <c r="B214" s="32" t="s">
        <v>104</v>
      </c>
      <c r="C214" s="33" t="str">
        <f>"20"</f>
        <v>20</v>
      </c>
      <c r="D214" s="33">
        <v>1.32</v>
      </c>
      <c r="E214" s="33">
        <v>0</v>
      </c>
      <c r="F214" s="33">
        <v>0.24</v>
      </c>
      <c r="G214" s="33">
        <v>0.24</v>
      </c>
      <c r="H214" s="33">
        <v>8.34</v>
      </c>
      <c r="I214" s="33">
        <v>38.676000000000002</v>
      </c>
      <c r="J214" s="34">
        <v>0.04</v>
      </c>
      <c r="K214" s="34">
        <v>0</v>
      </c>
      <c r="L214" s="34">
        <v>0</v>
      </c>
      <c r="M214" s="34">
        <v>0</v>
      </c>
      <c r="N214" s="34">
        <v>0.24</v>
      </c>
      <c r="O214" s="34">
        <v>6.44</v>
      </c>
      <c r="P214" s="34">
        <v>1.66</v>
      </c>
      <c r="Q214" s="34">
        <v>0</v>
      </c>
      <c r="R214" s="34">
        <v>0</v>
      </c>
      <c r="S214" s="34">
        <v>0.2</v>
      </c>
      <c r="T214" s="34">
        <v>0.5</v>
      </c>
      <c r="U214" s="34">
        <v>122</v>
      </c>
      <c r="V214" s="34">
        <v>49</v>
      </c>
      <c r="W214" s="34">
        <v>7</v>
      </c>
      <c r="X214" s="34">
        <v>9.4</v>
      </c>
      <c r="Y214" s="34">
        <v>31.6</v>
      </c>
      <c r="Z214" s="34">
        <v>0.78</v>
      </c>
      <c r="AA214" s="34">
        <v>0</v>
      </c>
      <c r="AB214" s="34">
        <v>1</v>
      </c>
      <c r="AC214" s="34">
        <v>0.2</v>
      </c>
      <c r="AD214" s="34">
        <v>0.28000000000000003</v>
      </c>
      <c r="AE214" s="34">
        <v>0.04</v>
      </c>
      <c r="AF214" s="34">
        <v>0.02</v>
      </c>
      <c r="AG214" s="34">
        <v>0.14000000000000001</v>
      </c>
      <c r="AH214" s="34">
        <v>0.4</v>
      </c>
      <c r="AI214" s="34">
        <v>0</v>
      </c>
      <c r="AJ214" s="34">
        <v>0</v>
      </c>
      <c r="AK214" s="34">
        <v>0</v>
      </c>
      <c r="AL214" s="34">
        <v>0</v>
      </c>
      <c r="AM214" s="34">
        <v>85.4</v>
      </c>
      <c r="AN214" s="34">
        <v>44.6</v>
      </c>
      <c r="AO214" s="34">
        <v>18.600000000000001</v>
      </c>
      <c r="AP214" s="34">
        <v>39.6</v>
      </c>
      <c r="AQ214" s="34">
        <v>16</v>
      </c>
      <c r="AR214" s="34">
        <v>74.2</v>
      </c>
      <c r="AS214" s="34">
        <v>59.4</v>
      </c>
      <c r="AT214" s="34">
        <v>58.2</v>
      </c>
      <c r="AU214" s="34">
        <v>92.8</v>
      </c>
      <c r="AV214" s="34">
        <v>24.8</v>
      </c>
      <c r="AW214" s="34">
        <v>62</v>
      </c>
      <c r="AX214" s="34">
        <v>305.8</v>
      </c>
      <c r="AY214" s="34">
        <v>0</v>
      </c>
      <c r="AZ214" s="34">
        <v>105.2</v>
      </c>
      <c r="BA214" s="34">
        <v>58.2</v>
      </c>
      <c r="BB214" s="34">
        <v>36</v>
      </c>
      <c r="BC214" s="34">
        <v>26</v>
      </c>
      <c r="BD214" s="34">
        <v>0</v>
      </c>
      <c r="BE214" s="34">
        <v>0</v>
      </c>
      <c r="BF214" s="34">
        <v>0</v>
      </c>
      <c r="BG214" s="34">
        <v>0</v>
      </c>
      <c r="BH214" s="34">
        <v>0</v>
      </c>
      <c r="BI214" s="34">
        <v>0</v>
      </c>
      <c r="BJ214" s="34">
        <v>0</v>
      </c>
      <c r="BK214" s="34">
        <v>0.03</v>
      </c>
      <c r="BL214" s="34">
        <v>0</v>
      </c>
      <c r="BM214" s="34">
        <v>0</v>
      </c>
      <c r="BN214" s="34">
        <v>0</v>
      </c>
      <c r="BO214" s="34">
        <v>0</v>
      </c>
      <c r="BP214" s="34">
        <v>0</v>
      </c>
      <c r="BQ214" s="34">
        <v>0</v>
      </c>
      <c r="BR214" s="34">
        <v>0</v>
      </c>
      <c r="BS214" s="34">
        <v>0.02</v>
      </c>
      <c r="BT214" s="34">
        <v>0</v>
      </c>
      <c r="BU214" s="34">
        <v>0</v>
      </c>
      <c r="BV214" s="34">
        <v>0.1</v>
      </c>
      <c r="BW214" s="34">
        <v>0.02</v>
      </c>
      <c r="BX214" s="34">
        <v>0</v>
      </c>
      <c r="BY214" s="34">
        <v>0</v>
      </c>
      <c r="BZ214" s="34">
        <v>0</v>
      </c>
      <c r="CA214" s="34">
        <v>0</v>
      </c>
      <c r="CB214" s="34">
        <v>9.4</v>
      </c>
      <c r="CC214" s="33">
        <v>1.48</v>
      </c>
      <c r="CE214" s="31">
        <v>0.17</v>
      </c>
      <c r="CG214" s="31">
        <v>0</v>
      </c>
      <c r="CH214" s="31">
        <v>0</v>
      </c>
      <c r="CI214" s="31">
        <v>0</v>
      </c>
      <c r="CJ214" s="31">
        <v>0</v>
      </c>
      <c r="CK214" s="31">
        <v>0</v>
      </c>
      <c r="CL214" s="31">
        <v>0</v>
      </c>
      <c r="CM214" s="31">
        <v>0</v>
      </c>
      <c r="CN214" s="31">
        <v>0</v>
      </c>
      <c r="CO214" s="31">
        <v>0</v>
      </c>
      <c r="CP214" s="31">
        <v>0</v>
      </c>
      <c r="CQ214" s="31">
        <v>0</v>
      </c>
      <c r="CR214" s="31">
        <v>1.23</v>
      </c>
    </row>
    <row r="215" spans="1:96" s="31" customFormat="1">
      <c r="A215" s="31" t="str">
        <f>"5"</f>
        <v>5</v>
      </c>
      <c r="B215" s="32" t="s">
        <v>105</v>
      </c>
      <c r="C215" s="33" t="str">
        <f>"200"</f>
        <v>200</v>
      </c>
      <c r="D215" s="33">
        <v>1</v>
      </c>
      <c r="E215" s="33">
        <v>0</v>
      </c>
      <c r="F215" s="33">
        <v>0.2</v>
      </c>
      <c r="G215" s="33">
        <v>0</v>
      </c>
      <c r="H215" s="33">
        <v>20.6</v>
      </c>
      <c r="I215" s="33">
        <v>86.47999999999999</v>
      </c>
      <c r="J215" s="34">
        <v>0</v>
      </c>
      <c r="K215" s="34">
        <v>0</v>
      </c>
      <c r="L215" s="34">
        <v>0</v>
      </c>
      <c r="M215" s="34">
        <v>0</v>
      </c>
      <c r="N215" s="34">
        <v>19.8</v>
      </c>
      <c r="O215" s="34">
        <v>0.4</v>
      </c>
      <c r="P215" s="34">
        <v>0.4</v>
      </c>
      <c r="Q215" s="34">
        <v>0</v>
      </c>
      <c r="R215" s="34">
        <v>0</v>
      </c>
      <c r="S215" s="34">
        <v>1</v>
      </c>
      <c r="T215" s="34">
        <v>0.6</v>
      </c>
      <c r="U215" s="34">
        <v>12</v>
      </c>
      <c r="V215" s="34">
        <v>240</v>
      </c>
      <c r="W215" s="34">
        <v>14</v>
      </c>
      <c r="X215" s="34">
        <v>8</v>
      </c>
      <c r="Y215" s="34">
        <v>14</v>
      </c>
      <c r="Z215" s="34">
        <v>2.8</v>
      </c>
      <c r="AA215" s="34">
        <v>0</v>
      </c>
      <c r="AB215" s="34">
        <v>0</v>
      </c>
      <c r="AC215" s="34">
        <v>0</v>
      </c>
      <c r="AD215" s="34">
        <v>0.2</v>
      </c>
      <c r="AE215" s="34">
        <v>0.02</v>
      </c>
      <c r="AF215" s="34">
        <v>0.02</v>
      </c>
      <c r="AG215" s="34">
        <v>0.2</v>
      </c>
      <c r="AH215" s="34">
        <v>0.4</v>
      </c>
      <c r="AI215" s="34">
        <v>4</v>
      </c>
      <c r="AJ215" s="34">
        <v>0.4</v>
      </c>
      <c r="AK215" s="34">
        <v>16</v>
      </c>
      <c r="AL215" s="34">
        <v>20</v>
      </c>
      <c r="AM215" s="34">
        <v>28</v>
      </c>
      <c r="AN215" s="34">
        <v>28</v>
      </c>
      <c r="AO215" s="34">
        <v>4</v>
      </c>
      <c r="AP215" s="34">
        <v>16</v>
      </c>
      <c r="AQ215" s="34">
        <v>4</v>
      </c>
      <c r="AR215" s="34">
        <v>14</v>
      </c>
      <c r="AS215" s="34">
        <v>26</v>
      </c>
      <c r="AT215" s="34">
        <v>16</v>
      </c>
      <c r="AU215" s="34">
        <v>116</v>
      </c>
      <c r="AV215" s="34">
        <v>10</v>
      </c>
      <c r="AW215" s="34">
        <v>22</v>
      </c>
      <c r="AX215" s="34">
        <v>64</v>
      </c>
      <c r="AY215" s="34">
        <v>0</v>
      </c>
      <c r="AZ215" s="34">
        <v>20</v>
      </c>
      <c r="BA215" s="34">
        <v>24</v>
      </c>
      <c r="BB215" s="34">
        <v>10</v>
      </c>
      <c r="BC215" s="34">
        <v>8</v>
      </c>
      <c r="BD215" s="34">
        <v>0</v>
      </c>
      <c r="BE215" s="34">
        <v>0</v>
      </c>
      <c r="BF215" s="34">
        <v>0</v>
      </c>
      <c r="BG215" s="34">
        <v>0</v>
      </c>
      <c r="BH215" s="34">
        <v>0</v>
      </c>
      <c r="BI215" s="34">
        <v>0</v>
      </c>
      <c r="BJ215" s="34">
        <v>0</v>
      </c>
      <c r="BK215" s="34">
        <v>0</v>
      </c>
      <c r="BL215" s="34">
        <v>0</v>
      </c>
      <c r="BM215" s="34">
        <v>0</v>
      </c>
      <c r="BN215" s="34">
        <v>0</v>
      </c>
      <c r="BO215" s="34">
        <v>0</v>
      </c>
      <c r="BP215" s="34">
        <v>0</v>
      </c>
      <c r="BQ215" s="34">
        <v>0</v>
      </c>
      <c r="BR215" s="34">
        <v>0</v>
      </c>
      <c r="BS215" s="34">
        <v>0</v>
      </c>
      <c r="BT215" s="34">
        <v>0</v>
      </c>
      <c r="BU215" s="34">
        <v>0</v>
      </c>
      <c r="BV215" s="34">
        <v>0</v>
      </c>
      <c r="BW215" s="34">
        <v>0</v>
      </c>
      <c r="BX215" s="34">
        <v>0</v>
      </c>
      <c r="BY215" s="34">
        <v>0</v>
      </c>
      <c r="BZ215" s="34">
        <v>0</v>
      </c>
      <c r="CA215" s="34">
        <v>0</v>
      </c>
      <c r="CB215" s="34">
        <v>176.2</v>
      </c>
      <c r="CC215" s="33">
        <v>9.84</v>
      </c>
      <c r="CE215" s="31">
        <v>0</v>
      </c>
      <c r="CG215" s="31">
        <v>4</v>
      </c>
      <c r="CH215" s="31">
        <v>4</v>
      </c>
      <c r="CI215" s="31">
        <v>4</v>
      </c>
      <c r="CJ215" s="31">
        <v>400</v>
      </c>
      <c r="CK215" s="31">
        <v>182</v>
      </c>
      <c r="CL215" s="31">
        <v>291</v>
      </c>
      <c r="CM215" s="31">
        <v>0.6</v>
      </c>
      <c r="CN215" s="31">
        <v>0.6</v>
      </c>
      <c r="CO215" s="31">
        <v>0.6</v>
      </c>
      <c r="CP215" s="31">
        <v>0</v>
      </c>
      <c r="CQ215" s="31">
        <v>0</v>
      </c>
      <c r="CR215" s="31">
        <v>8.1999999999999993</v>
      </c>
    </row>
    <row r="216" spans="1:96" s="28" customFormat="1">
      <c r="A216" s="28" t="str">
        <f>"13"</f>
        <v>13</v>
      </c>
      <c r="B216" s="29" t="s">
        <v>106</v>
      </c>
      <c r="C216" s="30" t="str">
        <f>"150"</f>
        <v>150</v>
      </c>
      <c r="D216" s="30">
        <v>0.6</v>
      </c>
      <c r="E216" s="30">
        <v>0</v>
      </c>
      <c r="F216" s="30">
        <v>0.6</v>
      </c>
      <c r="G216" s="30">
        <v>0.6</v>
      </c>
      <c r="H216" s="30">
        <v>17.399999999999999</v>
      </c>
      <c r="I216" s="30">
        <v>73.02</v>
      </c>
      <c r="J216" s="18">
        <v>0.15</v>
      </c>
      <c r="K216" s="18">
        <v>0</v>
      </c>
      <c r="L216" s="18">
        <v>0</v>
      </c>
      <c r="M216" s="18">
        <v>0</v>
      </c>
      <c r="N216" s="18">
        <v>13.5</v>
      </c>
      <c r="O216" s="18">
        <v>1.2</v>
      </c>
      <c r="P216" s="18">
        <v>2.7</v>
      </c>
      <c r="Q216" s="18">
        <v>0</v>
      </c>
      <c r="R216" s="18">
        <v>0</v>
      </c>
      <c r="S216" s="18">
        <v>1.2</v>
      </c>
      <c r="T216" s="18">
        <v>0.75</v>
      </c>
      <c r="U216" s="18">
        <v>39</v>
      </c>
      <c r="V216" s="18">
        <v>417</v>
      </c>
      <c r="W216" s="18">
        <v>24</v>
      </c>
      <c r="X216" s="18">
        <v>13.5</v>
      </c>
      <c r="Y216" s="18">
        <v>16.5</v>
      </c>
      <c r="Z216" s="18">
        <v>3.3</v>
      </c>
      <c r="AA216" s="18">
        <v>0</v>
      </c>
      <c r="AB216" s="18">
        <v>45</v>
      </c>
      <c r="AC216" s="18">
        <v>7.5</v>
      </c>
      <c r="AD216" s="18">
        <v>0.3</v>
      </c>
      <c r="AE216" s="18">
        <v>0.05</v>
      </c>
      <c r="AF216" s="18">
        <v>0.03</v>
      </c>
      <c r="AG216" s="18">
        <v>0.45</v>
      </c>
      <c r="AH216" s="18">
        <v>0.6</v>
      </c>
      <c r="AI216" s="18">
        <v>15</v>
      </c>
      <c r="AJ216" s="18">
        <v>0</v>
      </c>
      <c r="AK216" s="18">
        <v>18</v>
      </c>
      <c r="AL216" s="18">
        <v>19.5</v>
      </c>
      <c r="AM216" s="18">
        <v>28.5</v>
      </c>
      <c r="AN216" s="18">
        <v>27</v>
      </c>
      <c r="AO216" s="18">
        <v>4.5</v>
      </c>
      <c r="AP216" s="18">
        <v>16.5</v>
      </c>
      <c r="AQ216" s="18">
        <v>4.5</v>
      </c>
      <c r="AR216" s="18">
        <v>13.5</v>
      </c>
      <c r="AS216" s="18">
        <v>25.5</v>
      </c>
      <c r="AT216" s="18">
        <v>15</v>
      </c>
      <c r="AU216" s="18">
        <v>117</v>
      </c>
      <c r="AV216" s="18">
        <v>10.5</v>
      </c>
      <c r="AW216" s="18">
        <v>21</v>
      </c>
      <c r="AX216" s="18">
        <v>63</v>
      </c>
      <c r="AY216" s="18">
        <v>0</v>
      </c>
      <c r="AZ216" s="18">
        <v>19.5</v>
      </c>
      <c r="BA216" s="18">
        <v>24</v>
      </c>
      <c r="BB216" s="18">
        <v>9</v>
      </c>
      <c r="BC216" s="18">
        <v>7.5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  <c r="BQ216" s="18">
        <v>0</v>
      </c>
      <c r="BR216" s="18">
        <v>0</v>
      </c>
      <c r="BS216" s="18">
        <v>0</v>
      </c>
      <c r="BT216" s="18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0</v>
      </c>
      <c r="BZ216" s="18">
        <v>0</v>
      </c>
      <c r="CA216" s="18">
        <v>0</v>
      </c>
      <c r="CB216" s="18">
        <v>129.44999999999999</v>
      </c>
      <c r="CC216" s="30">
        <v>27</v>
      </c>
      <c r="CE216" s="28">
        <v>7.5</v>
      </c>
      <c r="CG216" s="28">
        <v>2</v>
      </c>
      <c r="CH216" s="28">
        <v>2</v>
      </c>
      <c r="CI216" s="28">
        <v>2</v>
      </c>
      <c r="CJ216" s="28">
        <v>150</v>
      </c>
      <c r="CK216" s="28">
        <v>150</v>
      </c>
      <c r="CL216" s="28">
        <v>150</v>
      </c>
      <c r="CM216" s="28">
        <v>0</v>
      </c>
      <c r="CN216" s="28">
        <v>0</v>
      </c>
      <c r="CO216" s="28">
        <v>0</v>
      </c>
      <c r="CP216" s="28">
        <v>0</v>
      </c>
      <c r="CQ216" s="28">
        <v>0</v>
      </c>
      <c r="CR216" s="28">
        <v>22.5</v>
      </c>
    </row>
    <row r="217" spans="1:96" s="38" customFormat="1" ht="11.4">
      <c r="B217" s="35" t="s">
        <v>107</v>
      </c>
      <c r="C217" s="36"/>
      <c r="D217" s="36">
        <v>24.14</v>
      </c>
      <c r="E217" s="36">
        <v>10.81</v>
      </c>
      <c r="F217" s="36">
        <v>27.1</v>
      </c>
      <c r="G217" s="36">
        <v>3.7</v>
      </c>
      <c r="H217" s="36">
        <v>122.67</v>
      </c>
      <c r="I217" s="36">
        <v>727.37</v>
      </c>
      <c r="J217" s="37">
        <v>6.55</v>
      </c>
      <c r="K217" s="37">
        <v>1.18</v>
      </c>
      <c r="L217" s="37">
        <v>0</v>
      </c>
      <c r="M217" s="37">
        <v>0</v>
      </c>
      <c r="N217" s="37">
        <v>38.42</v>
      </c>
      <c r="O217" s="37">
        <v>73.319999999999993</v>
      </c>
      <c r="P217" s="37">
        <v>10.93</v>
      </c>
      <c r="Q217" s="37">
        <v>0</v>
      </c>
      <c r="R217" s="37">
        <v>0</v>
      </c>
      <c r="S217" s="37">
        <v>2.83</v>
      </c>
      <c r="T217" s="37">
        <v>6.34</v>
      </c>
      <c r="U217" s="37">
        <v>739.84</v>
      </c>
      <c r="V217" s="37">
        <v>1354.45</v>
      </c>
      <c r="W217" s="37">
        <v>101.85</v>
      </c>
      <c r="X217" s="37">
        <v>87.91</v>
      </c>
      <c r="Y217" s="37">
        <v>360.12</v>
      </c>
      <c r="Z217" s="37">
        <v>9.91</v>
      </c>
      <c r="AA217" s="37">
        <v>43.4</v>
      </c>
      <c r="AB217" s="37">
        <v>1385.14</v>
      </c>
      <c r="AC217" s="37">
        <v>323.08999999999997</v>
      </c>
      <c r="AD217" s="37">
        <v>3.01</v>
      </c>
      <c r="AE217" s="37">
        <v>0.28999999999999998</v>
      </c>
      <c r="AF217" s="37">
        <v>0.23</v>
      </c>
      <c r="AG217" s="37">
        <v>6.75</v>
      </c>
      <c r="AH217" s="37">
        <v>13.36</v>
      </c>
      <c r="AI217" s="37">
        <v>34.909999999999997</v>
      </c>
      <c r="AJ217" s="37">
        <v>0.4</v>
      </c>
      <c r="AK217" s="37">
        <v>1039.9100000000001</v>
      </c>
      <c r="AL217" s="37">
        <v>1086.27</v>
      </c>
      <c r="AM217" s="37">
        <v>1696.52</v>
      </c>
      <c r="AN217" s="37">
        <v>1570.74</v>
      </c>
      <c r="AO217" s="37">
        <v>447.63</v>
      </c>
      <c r="AP217" s="37">
        <v>888.57</v>
      </c>
      <c r="AQ217" s="37">
        <v>133.66999999999999</v>
      </c>
      <c r="AR217" s="37">
        <v>1122.3699999999999</v>
      </c>
      <c r="AS217" s="37">
        <v>451.01</v>
      </c>
      <c r="AT217" s="37">
        <v>510.85</v>
      </c>
      <c r="AU217" s="37">
        <v>870.42</v>
      </c>
      <c r="AV217" s="37">
        <v>509.69</v>
      </c>
      <c r="AW217" s="37">
        <v>425.47</v>
      </c>
      <c r="AX217" s="37">
        <v>3526.33</v>
      </c>
      <c r="AY217" s="37">
        <v>0</v>
      </c>
      <c r="AZ217" s="37">
        <v>1025.3699999999999</v>
      </c>
      <c r="BA217" s="37">
        <v>519.09</v>
      </c>
      <c r="BB217" s="37">
        <v>680.9</v>
      </c>
      <c r="BC217" s="37">
        <v>352.84</v>
      </c>
      <c r="BD217" s="37">
        <v>0.15</v>
      </c>
      <c r="BE217" s="37">
        <v>7.0000000000000007E-2</v>
      </c>
      <c r="BF217" s="37">
        <v>0.04</v>
      </c>
      <c r="BG217" s="37">
        <v>0.09</v>
      </c>
      <c r="BH217" s="37">
        <v>0.1</v>
      </c>
      <c r="BI217" s="37">
        <v>0.45</v>
      </c>
      <c r="BJ217" s="37">
        <v>0</v>
      </c>
      <c r="BK217" s="37">
        <v>1.61</v>
      </c>
      <c r="BL217" s="37">
        <v>0</v>
      </c>
      <c r="BM217" s="37">
        <v>0.48</v>
      </c>
      <c r="BN217" s="37">
        <v>0.01</v>
      </c>
      <c r="BO217" s="37">
        <v>0.01</v>
      </c>
      <c r="BP217" s="37">
        <v>0</v>
      </c>
      <c r="BQ217" s="37">
        <v>0.09</v>
      </c>
      <c r="BR217" s="37">
        <v>0.14000000000000001</v>
      </c>
      <c r="BS217" s="37">
        <v>1.59</v>
      </c>
      <c r="BT217" s="37">
        <v>0</v>
      </c>
      <c r="BU217" s="37">
        <v>0</v>
      </c>
      <c r="BV217" s="37">
        <v>1.46</v>
      </c>
      <c r="BW217" s="37">
        <v>0.04</v>
      </c>
      <c r="BX217" s="37">
        <v>0</v>
      </c>
      <c r="BY217" s="37">
        <v>0</v>
      </c>
      <c r="BZ217" s="37">
        <v>0</v>
      </c>
      <c r="CA217" s="37">
        <v>0</v>
      </c>
      <c r="CB217" s="37">
        <v>815.68</v>
      </c>
      <c r="CC217" s="36">
        <f>SUM($CC$208:$CC$216)</f>
        <v>135.47000000000003</v>
      </c>
      <c r="CD217" s="38">
        <f>$I$217/$I$218*100</f>
        <v>48.891592503965796</v>
      </c>
      <c r="CE217" s="38">
        <v>274.25</v>
      </c>
      <c r="CG217" s="38">
        <v>68.290000000000006</v>
      </c>
      <c r="CH217" s="38">
        <v>41.2</v>
      </c>
      <c r="CI217" s="38">
        <v>54.74</v>
      </c>
      <c r="CJ217" s="38">
        <v>2628.81</v>
      </c>
      <c r="CK217" s="38">
        <v>1220.94</v>
      </c>
      <c r="CL217" s="38">
        <v>1924.87</v>
      </c>
      <c r="CM217" s="38">
        <v>51.67</v>
      </c>
      <c r="CN217" s="38">
        <v>29.3</v>
      </c>
      <c r="CO217" s="38">
        <v>40.5</v>
      </c>
      <c r="CP217" s="38">
        <v>0</v>
      </c>
      <c r="CQ217" s="38">
        <v>1.55</v>
      </c>
    </row>
    <row r="218" spans="1:96" s="38" customFormat="1" ht="11.4">
      <c r="B218" s="35" t="s">
        <v>108</v>
      </c>
      <c r="C218" s="36"/>
      <c r="D218" s="36">
        <v>49.46</v>
      </c>
      <c r="E218" s="36">
        <v>29.67</v>
      </c>
      <c r="F218" s="36">
        <v>42.35</v>
      </c>
      <c r="G218" s="36">
        <v>5.33</v>
      </c>
      <c r="H218" s="36">
        <v>204.3</v>
      </c>
      <c r="I218" s="36">
        <v>1487.72</v>
      </c>
      <c r="J218" s="37">
        <v>15.77</v>
      </c>
      <c r="K218" s="37">
        <v>1.9</v>
      </c>
      <c r="L218" s="37">
        <v>0</v>
      </c>
      <c r="M218" s="37">
        <v>0</v>
      </c>
      <c r="N218" s="37">
        <v>74.84</v>
      </c>
      <c r="O218" s="37">
        <v>115.83</v>
      </c>
      <c r="P218" s="37">
        <v>13.63</v>
      </c>
      <c r="Q218" s="37">
        <v>0</v>
      </c>
      <c r="R218" s="37">
        <v>0</v>
      </c>
      <c r="S218" s="37">
        <v>4.05</v>
      </c>
      <c r="T218" s="37">
        <v>10.33</v>
      </c>
      <c r="U218" s="37">
        <v>1166.26</v>
      </c>
      <c r="V218" s="37">
        <v>1698.68</v>
      </c>
      <c r="W218" s="37">
        <v>412.73</v>
      </c>
      <c r="X218" s="37">
        <v>137.77000000000001</v>
      </c>
      <c r="Y218" s="37">
        <v>749.05</v>
      </c>
      <c r="Z218" s="37">
        <v>11.11</v>
      </c>
      <c r="AA218" s="37">
        <v>118</v>
      </c>
      <c r="AB218" s="37">
        <v>1436.04</v>
      </c>
      <c r="AC218" s="37">
        <v>428.38</v>
      </c>
      <c r="AD218" s="37">
        <v>4.3499999999999996</v>
      </c>
      <c r="AE218" s="37">
        <v>0.42</v>
      </c>
      <c r="AF218" s="37">
        <v>0.65</v>
      </c>
      <c r="AG218" s="37">
        <v>7.91</v>
      </c>
      <c r="AH218" s="37">
        <v>19.64</v>
      </c>
      <c r="AI218" s="37">
        <v>35.950000000000003</v>
      </c>
      <c r="AJ218" s="37">
        <v>0.4</v>
      </c>
      <c r="AK218" s="37">
        <v>2302.34</v>
      </c>
      <c r="AL218" s="37">
        <v>2202.85</v>
      </c>
      <c r="AM218" s="37">
        <v>3543.01</v>
      </c>
      <c r="AN218" s="37">
        <v>2927.46</v>
      </c>
      <c r="AO218" s="37">
        <v>975.69</v>
      </c>
      <c r="AP218" s="37">
        <v>1797.3</v>
      </c>
      <c r="AQ218" s="37">
        <v>445.19</v>
      </c>
      <c r="AR218" s="37">
        <v>2297.1999999999998</v>
      </c>
      <c r="AS218" s="37">
        <v>819.5</v>
      </c>
      <c r="AT218" s="37">
        <v>954.81</v>
      </c>
      <c r="AU218" s="37">
        <v>1452.79</v>
      </c>
      <c r="AV218" s="37">
        <v>1086.04</v>
      </c>
      <c r="AW218" s="37">
        <v>755.32</v>
      </c>
      <c r="AX218" s="37">
        <v>5944.31</v>
      </c>
      <c r="AY218" s="37">
        <v>0.78</v>
      </c>
      <c r="AZ218" s="37">
        <v>2026.63</v>
      </c>
      <c r="BA218" s="37">
        <v>987.27</v>
      </c>
      <c r="BB218" s="37">
        <v>1803.73</v>
      </c>
      <c r="BC218" s="37">
        <v>600.80999999999995</v>
      </c>
      <c r="BD218" s="37">
        <v>0.22</v>
      </c>
      <c r="BE218" s="37">
        <v>0.1</v>
      </c>
      <c r="BF218" s="37">
        <v>0.06</v>
      </c>
      <c r="BG218" s="37">
        <v>0.13</v>
      </c>
      <c r="BH218" s="37">
        <v>0.14000000000000001</v>
      </c>
      <c r="BI218" s="37">
        <v>0.66</v>
      </c>
      <c r="BJ218" s="37">
        <v>0</v>
      </c>
      <c r="BK218" s="37">
        <v>2.2799999999999998</v>
      </c>
      <c r="BL218" s="37">
        <v>0</v>
      </c>
      <c r="BM218" s="37">
        <v>0.7</v>
      </c>
      <c r="BN218" s="37">
        <v>0.01</v>
      </c>
      <c r="BO218" s="37">
        <v>0.02</v>
      </c>
      <c r="BP218" s="37">
        <v>0</v>
      </c>
      <c r="BQ218" s="37">
        <v>0.13</v>
      </c>
      <c r="BR218" s="37">
        <v>0.21</v>
      </c>
      <c r="BS218" s="37">
        <v>3.04</v>
      </c>
      <c r="BT218" s="37">
        <v>0</v>
      </c>
      <c r="BU218" s="37">
        <v>0</v>
      </c>
      <c r="BV218" s="37">
        <v>2.17</v>
      </c>
      <c r="BW218" s="37">
        <v>0.06</v>
      </c>
      <c r="BX218" s="37">
        <v>0.02</v>
      </c>
      <c r="BY218" s="37">
        <v>0</v>
      </c>
      <c r="BZ218" s="37">
        <v>0</v>
      </c>
      <c r="CA218" s="37">
        <v>0</v>
      </c>
      <c r="CB218" s="37">
        <v>1243.3800000000001</v>
      </c>
      <c r="CC218" s="36">
        <v>208.86</v>
      </c>
      <c r="CE218" s="38">
        <v>357.33</v>
      </c>
      <c r="CG218" s="38">
        <v>112.35</v>
      </c>
      <c r="CH218" s="38">
        <v>62.71</v>
      </c>
      <c r="CI218" s="38">
        <v>87.53</v>
      </c>
      <c r="CJ218" s="38">
        <v>6450.69</v>
      </c>
      <c r="CK218" s="38">
        <v>2765.54</v>
      </c>
      <c r="CL218" s="38">
        <v>4608.1099999999997</v>
      </c>
      <c r="CM218" s="38">
        <v>106.97</v>
      </c>
      <c r="CN218" s="38">
        <v>63.78</v>
      </c>
      <c r="CO218" s="38">
        <v>85.39</v>
      </c>
      <c r="CP218" s="38">
        <v>14</v>
      </c>
      <c r="CQ218" s="38">
        <v>2.4500000000000002</v>
      </c>
    </row>
    <row r="219" spans="1:96" hidden="1">
      <c r="C219" s="16"/>
      <c r="D219" s="16"/>
      <c r="E219" s="16"/>
      <c r="F219" s="16"/>
      <c r="G219" s="16"/>
      <c r="H219" s="16"/>
      <c r="I219" s="16"/>
    </row>
    <row r="220" spans="1:96" hidden="1">
      <c r="B220" s="14" t="s">
        <v>109</v>
      </c>
      <c r="C220" s="16"/>
      <c r="D220" s="16">
        <v>16</v>
      </c>
      <c r="E220" s="16"/>
      <c r="F220" s="16">
        <v>23</v>
      </c>
      <c r="G220" s="16"/>
      <c r="H220" s="16">
        <v>61</v>
      </c>
      <c r="I220" s="16"/>
    </row>
    <row r="221" spans="1:96" hidden="1">
      <c r="C221" s="16"/>
      <c r="D221" s="16"/>
      <c r="E221" s="16"/>
      <c r="F221" s="16"/>
      <c r="G221" s="16"/>
      <c r="H221" s="16"/>
      <c r="I221" s="16"/>
    </row>
    <row r="222" spans="1:96" hidden="1">
      <c r="C222" s="16"/>
      <c r="D222" s="16"/>
      <c r="E222" s="16"/>
      <c r="F222" s="16"/>
      <c r="G222" s="16"/>
      <c r="H222" s="16"/>
      <c r="I222" s="16"/>
    </row>
    <row r="223" spans="1:96">
      <c r="B223" s="27" t="s">
        <v>166</v>
      </c>
      <c r="C223" s="16"/>
      <c r="D223" s="16"/>
      <c r="E223" s="16"/>
      <c r="F223" s="16"/>
      <c r="G223" s="16"/>
      <c r="H223" s="16"/>
      <c r="I223" s="16"/>
    </row>
    <row r="224" spans="1:96">
      <c r="B224" s="27" t="s">
        <v>91</v>
      </c>
      <c r="C224" s="16"/>
      <c r="D224" s="16"/>
      <c r="E224" s="16"/>
      <c r="F224" s="16"/>
      <c r="G224" s="16"/>
      <c r="H224" s="16"/>
      <c r="I224" s="16"/>
    </row>
    <row r="225" spans="1:96" s="31" customFormat="1" ht="24">
      <c r="A225" s="31" t="str">
        <f>"5/4"</f>
        <v>5/4</v>
      </c>
      <c r="B225" s="32" t="s">
        <v>92</v>
      </c>
      <c r="C225" s="33" t="str">
        <f>"180"</f>
        <v>180</v>
      </c>
      <c r="D225" s="33">
        <v>4.78</v>
      </c>
      <c r="E225" s="33">
        <v>2.12</v>
      </c>
      <c r="F225" s="33">
        <v>4.58</v>
      </c>
      <c r="G225" s="33">
        <v>0.28999999999999998</v>
      </c>
      <c r="H225" s="33">
        <v>26.52</v>
      </c>
      <c r="I225" s="33">
        <v>165.00784679999998</v>
      </c>
      <c r="J225" s="34">
        <v>3.19</v>
      </c>
      <c r="K225" s="34">
        <v>0.08</v>
      </c>
      <c r="L225" s="34">
        <v>0</v>
      </c>
      <c r="M225" s="34">
        <v>0</v>
      </c>
      <c r="N225" s="34">
        <v>7.63</v>
      </c>
      <c r="O225" s="34">
        <v>17.95</v>
      </c>
      <c r="P225" s="34">
        <v>0.94</v>
      </c>
      <c r="Q225" s="34">
        <v>0</v>
      </c>
      <c r="R225" s="34">
        <v>0</v>
      </c>
      <c r="S225" s="34">
        <v>7.0000000000000007E-2</v>
      </c>
      <c r="T225" s="34">
        <v>1.42</v>
      </c>
      <c r="U225" s="34">
        <v>316.16000000000003</v>
      </c>
      <c r="V225" s="34">
        <v>126.58</v>
      </c>
      <c r="W225" s="34">
        <v>84.31</v>
      </c>
      <c r="X225" s="34">
        <v>13.42</v>
      </c>
      <c r="Y225" s="34">
        <v>79.08</v>
      </c>
      <c r="Z225" s="34">
        <v>0.35</v>
      </c>
      <c r="AA225" s="34">
        <v>17.28</v>
      </c>
      <c r="AB225" s="34">
        <v>14.4</v>
      </c>
      <c r="AC225" s="34">
        <v>32.04</v>
      </c>
      <c r="AD225" s="34">
        <v>0.47</v>
      </c>
      <c r="AE225" s="34">
        <v>0.05</v>
      </c>
      <c r="AF225" s="34">
        <v>0.1</v>
      </c>
      <c r="AG225" s="34">
        <v>0.34</v>
      </c>
      <c r="AH225" s="34">
        <v>1.45</v>
      </c>
      <c r="AI225" s="34">
        <v>0.37</v>
      </c>
      <c r="AJ225" s="34">
        <v>0</v>
      </c>
      <c r="AK225" s="34">
        <v>244.39</v>
      </c>
      <c r="AL225" s="34">
        <v>232.18</v>
      </c>
      <c r="AM225" s="34">
        <v>408.65</v>
      </c>
      <c r="AN225" s="34">
        <v>220.81</v>
      </c>
      <c r="AO225" s="34">
        <v>92.62</v>
      </c>
      <c r="AP225" s="34">
        <v>174.85</v>
      </c>
      <c r="AQ225" s="34">
        <v>60.34</v>
      </c>
      <c r="AR225" s="34">
        <v>246.42</v>
      </c>
      <c r="AS225" s="34">
        <v>93.26</v>
      </c>
      <c r="AT225" s="34">
        <v>128.12</v>
      </c>
      <c r="AU225" s="34">
        <v>104.8</v>
      </c>
      <c r="AV225" s="34">
        <v>58.04</v>
      </c>
      <c r="AW225" s="34">
        <v>99.62</v>
      </c>
      <c r="AX225" s="34">
        <v>871.11</v>
      </c>
      <c r="AY225" s="34">
        <v>0</v>
      </c>
      <c r="AZ225" s="34">
        <v>283.17</v>
      </c>
      <c r="BA225" s="34">
        <v>145.31</v>
      </c>
      <c r="BB225" s="34">
        <v>199.05</v>
      </c>
      <c r="BC225" s="34">
        <v>77.489999999999995</v>
      </c>
      <c r="BD225" s="34">
        <v>0.09</v>
      </c>
      <c r="BE225" s="34">
        <v>0.04</v>
      </c>
      <c r="BF225" s="34">
        <v>0.02</v>
      </c>
      <c r="BG225" s="34">
        <v>0.05</v>
      </c>
      <c r="BH225" s="34">
        <v>0.05</v>
      </c>
      <c r="BI225" s="34">
        <v>0.25</v>
      </c>
      <c r="BJ225" s="34">
        <v>0</v>
      </c>
      <c r="BK225" s="34">
        <v>0.7</v>
      </c>
      <c r="BL225" s="34">
        <v>0</v>
      </c>
      <c r="BM225" s="34">
        <v>0.22</v>
      </c>
      <c r="BN225" s="34">
        <v>0</v>
      </c>
      <c r="BO225" s="34">
        <v>0</v>
      </c>
      <c r="BP225" s="34">
        <v>0</v>
      </c>
      <c r="BQ225" s="34">
        <v>0.05</v>
      </c>
      <c r="BR225" s="34">
        <v>7.0000000000000007E-2</v>
      </c>
      <c r="BS225" s="34">
        <v>0.56999999999999995</v>
      </c>
      <c r="BT225" s="34">
        <v>0</v>
      </c>
      <c r="BU225" s="34">
        <v>0</v>
      </c>
      <c r="BV225" s="34">
        <v>0.03</v>
      </c>
      <c r="BW225" s="34">
        <v>0</v>
      </c>
      <c r="BX225" s="34">
        <v>0</v>
      </c>
      <c r="BY225" s="34">
        <v>0</v>
      </c>
      <c r="BZ225" s="34">
        <v>0</v>
      </c>
      <c r="CA225" s="34">
        <v>0</v>
      </c>
      <c r="CB225" s="34">
        <v>162.19</v>
      </c>
      <c r="CC225" s="33">
        <v>18.95</v>
      </c>
      <c r="CE225" s="31">
        <v>19.68</v>
      </c>
      <c r="CG225" s="31">
        <v>29.32</v>
      </c>
      <c r="CH225" s="31">
        <v>12.92</v>
      </c>
      <c r="CI225" s="31">
        <v>21.12</v>
      </c>
      <c r="CJ225" s="31">
        <v>1242.0999999999999</v>
      </c>
      <c r="CK225" s="31">
        <v>552.34</v>
      </c>
      <c r="CL225" s="31">
        <v>897.22</v>
      </c>
      <c r="CM225" s="31">
        <v>28.91</v>
      </c>
      <c r="CN225" s="31">
        <v>14.55</v>
      </c>
      <c r="CO225" s="31">
        <v>21.73</v>
      </c>
      <c r="CP225" s="31">
        <v>4.5</v>
      </c>
      <c r="CQ225" s="31">
        <v>0.72</v>
      </c>
      <c r="CR225" s="31">
        <v>11.49</v>
      </c>
    </row>
    <row r="226" spans="1:96" s="31" customFormat="1">
      <c r="A226" s="31" t="str">
        <f>"726/1"</f>
        <v>726/1</v>
      </c>
      <c r="B226" s="32" t="s">
        <v>93</v>
      </c>
      <c r="C226" s="33" t="str">
        <f>"55"</f>
        <v>55</v>
      </c>
      <c r="D226" s="33">
        <v>3.66</v>
      </c>
      <c r="E226" s="33">
        <v>0.04</v>
      </c>
      <c r="F226" s="33">
        <v>4.51</v>
      </c>
      <c r="G226" s="33">
        <v>1.5</v>
      </c>
      <c r="H226" s="33">
        <v>24.31</v>
      </c>
      <c r="I226" s="33">
        <v>151.81426999999999</v>
      </c>
      <c r="J226" s="34">
        <v>2.61</v>
      </c>
      <c r="K226" s="34">
        <v>0.11</v>
      </c>
      <c r="L226" s="34">
        <v>0</v>
      </c>
      <c r="M226" s="34">
        <v>0</v>
      </c>
      <c r="N226" s="34">
        <v>1.56</v>
      </c>
      <c r="O226" s="34">
        <v>21.29</v>
      </c>
      <c r="P226" s="34">
        <v>1.46</v>
      </c>
      <c r="Q226" s="34">
        <v>0</v>
      </c>
      <c r="R226" s="34">
        <v>0</v>
      </c>
      <c r="S226" s="34">
        <v>0.15</v>
      </c>
      <c r="T226" s="34">
        <v>0.87</v>
      </c>
      <c r="U226" s="34">
        <v>215.25</v>
      </c>
      <c r="V226" s="34">
        <v>58.96</v>
      </c>
      <c r="W226" s="34">
        <v>10.74</v>
      </c>
      <c r="X226" s="34">
        <v>14.36</v>
      </c>
      <c r="Y226" s="34">
        <v>38.28</v>
      </c>
      <c r="Z226" s="34">
        <v>0.88</v>
      </c>
      <c r="AA226" s="34">
        <v>12</v>
      </c>
      <c r="AB226" s="34">
        <v>12</v>
      </c>
      <c r="AC226" s="34">
        <v>22.5</v>
      </c>
      <c r="AD226" s="34">
        <v>0.9</v>
      </c>
      <c r="AE226" s="34">
        <v>0.06</v>
      </c>
      <c r="AF226" s="34">
        <v>0.02</v>
      </c>
      <c r="AG226" s="34">
        <v>0.64</v>
      </c>
      <c r="AH226" s="34">
        <v>1.51</v>
      </c>
      <c r="AI226" s="34">
        <v>0</v>
      </c>
      <c r="AJ226" s="34">
        <v>0</v>
      </c>
      <c r="AK226" s="34">
        <v>176.81</v>
      </c>
      <c r="AL226" s="34">
        <v>183.35</v>
      </c>
      <c r="AM226" s="34">
        <v>281.33999999999997</v>
      </c>
      <c r="AN226" s="34">
        <v>95.65</v>
      </c>
      <c r="AO226" s="34">
        <v>55.79</v>
      </c>
      <c r="AP226" s="34">
        <v>112.19</v>
      </c>
      <c r="AQ226" s="34">
        <v>43.38</v>
      </c>
      <c r="AR226" s="34">
        <v>199.37</v>
      </c>
      <c r="AS226" s="34">
        <v>124.36</v>
      </c>
      <c r="AT226" s="34">
        <v>171.83</v>
      </c>
      <c r="AU226" s="34">
        <v>144.15</v>
      </c>
      <c r="AV226" s="34">
        <v>77.319999999999993</v>
      </c>
      <c r="AW226" s="34">
        <v>132.72999999999999</v>
      </c>
      <c r="AX226" s="34">
        <v>1099.42</v>
      </c>
      <c r="AY226" s="34">
        <v>0</v>
      </c>
      <c r="AZ226" s="34">
        <v>358.05</v>
      </c>
      <c r="BA226" s="34">
        <v>158.11000000000001</v>
      </c>
      <c r="BB226" s="34">
        <v>106.31</v>
      </c>
      <c r="BC226" s="34">
        <v>81.78</v>
      </c>
      <c r="BD226" s="34">
        <v>0.12</v>
      </c>
      <c r="BE226" s="34">
        <v>0.05</v>
      </c>
      <c r="BF226" s="34">
        <v>0.03</v>
      </c>
      <c r="BG226" s="34">
        <v>7.0000000000000007E-2</v>
      </c>
      <c r="BH226" s="34">
        <v>0.08</v>
      </c>
      <c r="BI226" s="34">
        <v>0.36</v>
      </c>
      <c r="BJ226" s="34">
        <v>0</v>
      </c>
      <c r="BK226" s="34">
        <v>1.1200000000000001</v>
      </c>
      <c r="BL226" s="34">
        <v>0</v>
      </c>
      <c r="BM226" s="34">
        <v>0.37</v>
      </c>
      <c r="BN226" s="34">
        <v>0</v>
      </c>
      <c r="BO226" s="34">
        <v>0</v>
      </c>
      <c r="BP226" s="34">
        <v>0</v>
      </c>
      <c r="BQ226" s="34">
        <v>7.0000000000000007E-2</v>
      </c>
      <c r="BR226" s="34">
        <v>0.11</v>
      </c>
      <c r="BS226" s="34">
        <v>1.31</v>
      </c>
      <c r="BT226" s="34">
        <v>0</v>
      </c>
      <c r="BU226" s="34">
        <v>0</v>
      </c>
      <c r="BV226" s="34">
        <v>0.49</v>
      </c>
      <c r="BW226" s="34">
        <v>0.01</v>
      </c>
      <c r="BX226" s="34">
        <v>0</v>
      </c>
      <c r="BY226" s="34">
        <v>0</v>
      </c>
      <c r="BZ226" s="34">
        <v>0</v>
      </c>
      <c r="CA226" s="34">
        <v>0</v>
      </c>
      <c r="CB226" s="34">
        <v>18.3</v>
      </c>
      <c r="CC226" s="33">
        <v>22.92</v>
      </c>
      <c r="CE226" s="31">
        <v>14</v>
      </c>
      <c r="CG226" s="31">
        <v>0</v>
      </c>
      <c r="CH226" s="31">
        <v>0</v>
      </c>
      <c r="CI226" s="31">
        <v>0</v>
      </c>
      <c r="CJ226" s="31">
        <v>950</v>
      </c>
      <c r="CK226" s="31">
        <v>366</v>
      </c>
      <c r="CL226" s="31">
        <v>658</v>
      </c>
      <c r="CM226" s="31">
        <v>7.6</v>
      </c>
      <c r="CN226" s="31">
        <v>7.6</v>
      </c>
      <c r="CO226" s="31">
        <v>7.6</v>
      </c>
      <c r="CP226" s="31">
        <v>0</v>
      </c>
      <c r="CQ226" s="31">
        <v>0</v>
      </c>
      <c r="CR226" s="31">
        <v>13.89</v>
      </c>
    </row>
    <row r="227" spans="1:96" s="31" customFormat="1">
      <c r="A227" s="31" t="str">
        <f>"1/12"</f>
        <v>1/12</v>
      </c>
      <c r="B227" s="32" t="s">
        <v>94</v>
      </c>
      <c r="C227" s="33" t="str">
        <f>"30"</f>
        <v>30</v>
      </c>
      <c r="D227" s="33">
        <v>2.16</v>
      </c>
      <c r="E227" s="33">
        <v>2.16</v>
      </c>
      <c r="F227" s="33">
        <v>2.5499999999999998</v>
      </c>
      <c r="G227" s="33">
        <v>0</v>
      </c>
      <c r="H227" s="33">
        <v>16.649999999999999</v>
      </c>
      <c r="I227" s="33">
        <v>95.219999999999985</v>
      </c>
      <c r="J227" s="34">
        <v>1.56</v>
      </c>
      <c r="K227" s="34">
        <v>0</v>
      </c>
      <c r="L227" s="34">
        <v>0</v>
      </c>
      <c r="M227" s="34">
        <v>0</v>
      </c>
      <c r="N227" s="34">
        <v>16.649999999999999</v>
      </c>
      <c r="O227" s="34">
        <v>0</v>
      </c>
      <c r="P227" s="34">
        <v>0</v>
      </c>
      <c r="Q227" s="34">
        <v>0</v>
      </c>
      <c r="R227" s="34">
        <v>0</v>
      </c>
      <c r="S227" s="34">
        <v>0.12</v>
      </c>
      <c r="T227" s="34">
        <v>0.54</v>
      </c>
      <c r="U227" s="34">
        <v>39</v>
      </c>
      <c r="V227" s="34">
        <v>109.5</v>
      </c>
      <c r="W227" s="34">
        <v>92.1</v>
      </c>
      <c r="X227" s="34">
        <v>10.199999999999999</v>
      </c>
      <c r="Y227" s="34">
        <v>65.7</v>
      </c>
      <c r="Z227" s="34">
        <v>0.06</v>
      </c>
      <c r="AA227" s="34">
        <v>12.6</v>
      </c>
      <c r="AB227" s="34">
        <v>9</v>
      </c>
      <c r="AC227" s="34">
        <v>14.1</v>
      </c>
      <c r="AD227" s="34">
        <v>0.06</v>
      </c>
      <c r="AE227" s="34">
        <v>0.02</v>
      </c>
      <c r="AF227" s="34">
        <v>0.11</v>
      </c>
      <c r="AG227" s="34">
        <v>0.06</v>
      </c>
      <c r="AH227" s="34">
        <v>0.54</v>
      </c>
      <c r="AI227" s="34">
        <v>0.3</v>
      </c>
      <c r="AJ227" s="34">
        <v>0</v>
      </c>
      <c r="AK227" s="34">
        <v>135.9</v>
      </c>
      <c r="AL227" s="34">
        <v>125.4</v>
      </c>
      <c r="AM227" s="34">
        <v>161.4</v>
      </c>
      <c r="AN227" s="34">
        <v>162</v>
      </c>
      <c r="AO227" s="34">
        <v>49.5</v>
      </c>
      <c r="AP227" s="34">
        <v>91.2</v>
      </c>
      <c r="AQ227" s="34">
        <v>28.5</v>
      </c>
      <c r="AR227" s="34">
        <v>96</v>
      </c>
      <c r="AS227" s="34">
        <v>70.8</v>
      </c>
      <c r="AT227" s="34">
        <v>72</v>
      </c>
      <c r="AU227" s="34">
        <v>159</v>
      </c>
      <c r="AV227" s="34">
        <v>51</v>
      </c>
      <c r="AW227" s="34">
        <v>42</v>
      </c>
      <c r="AX227" s="34">
        <v>477.3</v>
      </c>
      <c r="AY227" s="34">
        <v>0</v>
      </c>
      <c r="AZ227" s="34">
        <v>234</v>
      </c>
      <c r="BA227" s="34">
        <v>125.4</v>
      </c>
      <c r="BB227" s="34">
        <v>101.4</v>
      </c>
      <c r="BC227" s="34">
        <v>20.7</v>
      </c>
      <c r="BD227" s="34">
        <v>0</v>
      </c>
      <c r="BE227" s="34">
        <v>0</v>
      </c>
      <c r="BF227" s="34">
        <v>0</v>
      </c>
      <c r="BG227" s="34">
        <v>0</v>
      </c>
      <c r="BH227" s="34">
        <v>0</v>
      </c>
      <c r="BI227" s="34">
        <v>0</v>
      </c>
      <c r="BJ227" s="34">
        <v>0</v>
      </c>
      <c r="BK227" s="34">
        <v>0</v>
      </c>
      <c r="BL227" s="34">
        <v>0</v>
      </c>
      <c r="BM227" s="34">
        <v>0</v>
      </c>
      <c r="BN227" s="34">
        <v>0</v>
      </c>
      <c r="BO227" s="34">
        <v>0</v>
      </c>
      <c r="BP227" s="34">
        <v>0</v>
      </c>
      <c r="BQ227" s="34">
        <v>0</v>
      </c>
      <c r="BR227" s="34">
        <v>0</v>
      </c>
      <c r="BS227" s="34">
        <v>0.74</v>
      </c>
      <c r="BT227" s="34">
        <v>0</v>
      </c>
      <c r="BU227" s="34">
        <v>0</v>
      </c>
      <c r="BV227" s="34">
        <v>0.05</v>
      </c>
      <c r="BW227" s="34">
        <v>0.02</v>
      </c>
      <c r="BX227" s="34">
        <v>0.02</v>
      </c>
      <c r="BY227" s="34">
        <v>0</v>
      </c>
      <c r="BZ227" s="34">
        <v>0</v>
      </c>
      <c r="CA227" s="34">
        <v>0</v>
      </c>
      <c r="CB227" s="34">
        <v>7.98</v>
      </c>
      <c r="CC227" s="33">
        <v>9.24</v>
      </c>
      <c r="CE227" s="31">
        <v>14.1</v>
      </c>
      <c r="CG227" s="31">
        <v>2.1</v>
      </c>
      <c r="CH227" s="31">
        <v>2.1</v>
      </c>
      <c r="CI227" s="31">
        <v>2.1</v>
      </c>
      <c r="CJ227" s="31">
        <v>1038</v>
      </c>
      <c r="CK227" s="31">
        <v>249</v>
      </c>
      <c r="CL227" s="31">
        <v>643.5</v>
      </c>
      <c r="CM227" s="31">
        <v>0.9</v>
      </c>
      <c r="CN227" s="31">
        <v>0.9</v>
      </c>
      <c r="CO227" s="31">
        <v>0.9</v>
      </c>
      <c r="CP227" s="31">
        <v>0</v>
      </c>
      <c r="CQ227" s="31">
        <v>0</v>
      </c>
      <c r="CR227" s="31">
        <v>7.7</v>
      </c>
    </row>
    <row r="228" spans="1:96" s="31" customFormat="1">
      <c r="A228" s="31" t="str">
        <f>"2"</f>
        <v>2</v>
      </c>
      <c r="B228" s="32" t="s">
        <v>95</v>
      </c>
      <c r="C228" s="33" t="str">
        <f>"40"</f>
        <v>40</v>
      </c>
      <c r="D228" s="33">
        <v>2.64</v>
      </c>
      <c r="E228" s="33">
        <v>0</v>
      </c>
      <c r="F228" s="33">
        <v>0.26</v>
      </c>
      <c r="G228" s="33">
        <v>0.26</v>
      </c>
      <c r="H228" s="33">
        <v>18.760000000000002</v>
      </c>
      <c r="I228" s="33">
        <v>89.560399999999987</v>
      </c>
      <c r="J228" s="34">
        <v>0</v>
      </c>
      <c r="K228" s="34">
        <v>0</v>
      </c>
      <c r="L228" s="34">
        <v>0</v>
      </c>
      <c r="M228" s="34">
        <v>0</v>
      </c>
      <c r="N228" s="34">
        <v>0.44</v>
      </c>
      <c r="O228" s="34">
        <v>18.239999999999998</v>
      </c>
      <c r="P228" s="34">
        <v>0.08</v>
      </c>
      <c r="Q228" s="34">
        <v>0</v>
      </c>
      <c r="R228" s="34">
        <v>0</v>
      </c>
      <c r="S228" s="34">
        <v>0</v>
      </c>
      <c r="T228" s="34">
        <v>0.72</v>
      </c>
      <c r="U228" s="34">
        <v>0</v>
      </c>
      <c r="V228" s="34">
        <v>0</v>
      </c>
      <c r="W228" s="34">
        <v>0</v>
      </c>
      <c r="X228" s="34">
        <v>0</v>
      </c>
      <c r="Y228" s="34">
        <v>0</v>
      </c>
      <c r="Z228" s="34">
        <v>0</v>
      </c>
      <c r="AA228" s="34">
        <v>0</v>
      </c>
      <c r="AB228" s="34">
        <v>0</v>
      </c>
      <c r="AC228" s="34">
        <v>0</v>
      </c>
      <c r="AD228" s="34">
        <v>0</v>
      </c>
      <c r="AE228" s="34">
        <v>0</v>
      </c>
      <c r="AF228" s="34">
        <v>0</v>
      </c>
      <c r="AG228" s="34">
        <v>0</v>
      </c>
      <c r="AH228" s="34">
        <v>0</v>
      </c>
      <c r="AI228" s="34">
        <v>0</v>
      </c>
      <c r="AJ228" s="34">
        <v>0</v>
      </c>
      <c r="AK228" s="34">
        <v>127.72</v>
      </c>
      <c r="AL228" s="34">
        <v>132.94</v>
      </c>
      <c r="AM228" s="34">
        <v>203.58</v>
      </c>
      <c r="AN228" s="34">
        <v>67.510000000000005</v>
      </c>
      <c r="AO228" s="34">
        <v>40.020000000000003</v>
      </c>
      <c r="AP228" s="34">
        <v>80.040000000000006</v>
      </c>
      <c r="AQ228" s="34">
        <v>30.28</v>
      </c>
      <c r="AR228" s="34">
        <v>144.77000000000001</v>
      </c>
      <c r="AS228" s="34">
        <v>89.78</v>
      </c>
      <c r="AT228" s="34">
        <v>125.28</v>
      </c>
      <c r="AU228" s="34">
        <v>103.36</v>
      </c>
      <c r="AV228" s="34">
        <v>54.29</v>
      </c>
      <c r="AW228" s="34">
        <v>96.05</v>
      </c>
      <c r="AX228" s="34">
        <v>803.18</v>
      </c>
      <c r="AY228" s="34">
        <v>0</v>
      </c>
      <c r="AZ228" s="34">
        <v>261.7</v>
      </c>
      <c r="BA228" s="34">
        <v>113.8</v>
      </c>
      <c r="BB228" s="34">
        <v>75.52</v>
      </c>
      <c r="BC228" s="34">
        <v>59.86</v>
      </c>
      <c r="BD228" s="34">
        <v>0</v>
      </c>
      <c r="BE228" s="34">
        <v>0</v>
      </c>
      <c r="BF228" s="34">
        <v>0</v>
      </c>
      <c r="BG228" s="34">
        <v>0</v>
      </c>
      <c r="BH228" s="34">
        <v>0</v>
      </c>
      <c r="BI228" s="34">
        <v>0</v>
      </c>
      <c r="BJ228" s="34">
        <v>0</v>
      </c>
      <c r="BK228" s="34">
        <v>0.03</v>
      </c>
      <c r="BL228" s="34">
        <v>0</v>
      </c>
      <c r="BM228" s="34">
        <v>0</v>
      </c>
      <c r="BN228" s="34">
        <v>0</v>
      </c>
      <c r="BO228" s="34">
        <v>0</v>
      </c>
      <c r="BP228" s="34">
        <v>0</v>
      </c>
      <c r="BQ228" s="34">
        <v>0</v>
      </c>
      <c r="BR228" s="34">
        <v>0</v>
      </c>
      <c r="BS228" s="34">
        <v>0.03</v>
      </c>
      <c r="BT228" s="34">
        <v>0</v>
      </c>
      <c r="BU228" s="34">
        <v>0</v>
      </c>
      <c r="BV228" s="34">
        <v>0.11</v>
      </c>
      <c r="BW228" s="34">
        <v>0.01</v>
      </c>
      <c r="BX228" s="34">
        <v>0</v>
      </c>
      <c r="BY228" s="34">
        <v>0</v>
      </c>
      <c r="BZ228" s="34">
        <v>0</v>
      </c>
      <c r="CA228" s="34">
        <v>0</v>
      </c>
      <c r="CB228" s="34">
        <v>15.64</v>
      </c>
      <c r="CC228" s="33">
        <v>2.88</v>
      </c>
      <c r="CE228" s="31">
        <v>0</v>
      </c>
      <c r="CG228" s="31">
        <v>0</v>
      </c>
      <c r="CH228" s="31">
        <v>0</v>
      </c>
      <c r="CI228" s="31">
        <v>0</v>
      </c>
      <c r="CJ228" s="31">
        <v>601.62</v>
      </c>
      <c r="CK228" s="31">
        <v>231.78</v>
      </c>
      <c r="CL228" s="31">
        <v>416.7</v>
      </c>
      <c r="CM228" s="31">
        <v>4.8099999999999996</v>
      </c>
      <c r="CN228" s="31">
        <v>4.8099999999999996</v>
      </c>
      <c r="CO228" s="31">
        <v>4.8099999999999996</v>
      </c>
      <c r="CP228" s="31">
        <v>0</v>
      </c>
      <c r="CQ228" s="31">
        <v>0</v>
      </c>
      <c r="CR228" s="31">
        <v>2.4</v>
      </c>
    </row>
    <row r="229" spans="1:96" s="28" customFormat="1">
      <c r="A229" s="28" t="str">
        <f>"36/10"</f>
        <v>36/10</v>
      </c>
      <c r="B229" s="29" t="s">
        <v>96</v>
      </c>
      <c r="C229" s="30" t="str">
        <f>"200"</f>
        <v>200</v>
      </c>
      <c r="D229" s="30">
        <v>3.87</v>
      </c>
      <c r="E229" s="30">
        <v>2.9</v>
      </c>
      <c r="F229" s="30">
        <v>3.48</v>
      </c>
      <c r="G229" s="30">
        <v>0.75</v>
      </c>
      <c r="H229" s="30">
        <v>15.43</v>
      </c>
      <c r="I229" s="30">
        <v>103.49265</v>
      </c>
      <c r="J229" s="18">
        <v>2.4500000000000002</v>
      </c>
      <c r="K229" s="18">
        <v>0</v>
      </c>
      <c r="L229" s="18">
        <v>0</v>
      </c>
      <c r="M229" s="18">
        <v>0</v>
      </c>
      <c r="N229" s="18">
        <v>13.45</v>
      </c>
      <c r="O229" s="18">
        <v>0.37</v>
      </c>
      <c r="P229" s="18">
        <v>1.61</v>
      </c>
      <c r="Q229" s="18">
        <v>0</v>
      </c>
      <c r="R229" s="18">
        <v>0</v>
      </c>
      <c r="S229" s="18">
        <v>0.3</v>
      </c>
      <c r="T229" s="18">
        <v>1.03</v>
      </c>
      <c r="U229" s="18">
        <v>50.75</v>
      </c>
      <c r="V229" s="18">
        <v>195.14</v>
      </c>
      <c r="W229" s="18">
        <v>111.5</v>
      </c>
      <c r="X229" s="18">
        <v>30.67</v>
      </c>
      <c r="Y229" s="18">
        <v>106.79</v>
      </c>
      <c r="Z229" s="18">
        <v>1.07</v>
      </c>
      <c r="AA229" s="18">
        <v>12</v>
      </c>
      <c r="AB229" s="18">
        <v>8.8000000000000007</v>
      </c>
      <c r="AC229" s="18">
        <v>22.15</v>
      </c>
      <c r="AD229" s="18">
        <v>0.02</v>
      </c>
      <c r="AE229" s="18">
        <v>0.03</v>
      </c>
      <c r="AF229" s="18">
        <v>0.13</v>
      </c>
      <c r="AG229" s="18">
        <v>0.15</v>
      </c>
      <c r="AH229" s="18">
        <v>1.1399999999999999</v>
      </c>
      <c r="AI229" s="18">
        <v>0.52</v>
      </c>
      <c r="AJ229" s="18">
        <v>0</v>
      </c>
      <c r="AK229" s="18">
        <v>153.22</v>
      </c>
      <c r="AL229" s="18">
        <v>151.34</v>
      </c>
      <c r="AM229" s="18">
        <v>259.44</v>
      </c>
      <c r="AN229" s="18">
        <v>208.68</v>
      </c>
      <c r="AO229" s="18">
        <v>69.56</v>
      </c>
      <c r="AP229" s="18">
        <v>122.2</v>
      </c>
      <c r="AQ229" s="18">
        <v>40.42</v>
      </c>
      <c r="AR229" s="18">
        <v>137.24</v>
      </c>
      <c r="AS229" s="18">
        <v>0</v>
      </c>
      <c r="AT229" s="18">
        <v>0</v>
      </c>
      <c r="AU229" s="18">
        <v>0</v>
      </c>
      <c r="AV229" s="18">
        <v>0</v>
      </c>
      <c r="AW229" s="18">
        <v>0</v>
      </c>
      <c r="AX229" s="18">
        <v>0</v>
      </c>
      <c r="AY229" s="18">
        <v>0</v>
      </c>
      <c r="AZ229" s="18">
        <v>0</v>
      </c>
      <c r="BA229" s="18">
        <v>0</v>
      </c>
      <c r="BB229" s="18">
        <v>172.96</v>
      </c>
      <c r="BC229" s="18">
        <v>24.44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18">
        <v>0</v>
      </c>
      <c r="BO229" s="18">
        <v>0</v>
      </c>
      <c r="BP229" s="18">
        <v>0</v>
      </c>
      <c r="BQ229" s="18">
        <v>0</v>
      </c>
      <c r="BR229" s="18">
        <v>0</v>
      </c>
      <c r="BS229" s="18">
        <v>0</v>
      </c>
      <c r="BT229" s="18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0</v>
      </c>
      <c r="BZ229" s="18">
        <v>0</v>
      </c>
      <c r="CA229" s="18">
        <v>0</v>
      </c>
      <c r="CB229" s="18">
        <v>198.66</v>
      </c>
      <c r="CC229" s="30">
        <v>17.84</v>
      </c>
      <c r="CE229" s="28">
        <v>13.47</v>
      </c>
      <c r="CG229" s="28">
        <v>9</v>
      </c>
      <c r="CH229" s="28">
        <v>2</v>
      </c>
      <c r="CI229" s="28">
        <v>5.5</v>
      </c>
      <c r="CJ229" s="28">
        <v>575</v>
      </c>
      <c r="CK229" s="28">
        <v>210</v>
      </c>
      <c r="CL229" s="28">
        <v>392.5</v>
      </c>
      <c r="CM229" s="28">
        <v>13.72</v>
      </c>
      <c r="CN229" s="28">
        <v>3.72</v>
      </c>
      <c r="CO229" s="28">
        <v>8.7200000000000006</v>
      </c>
      <c r="CP229" s="28">
        <v>10</v>
      </c>
      <c r="CQ229" s="28">
        <v>0</v>
      </c>
      <c r="CR229" s="28">
        <v>10.81</v>
      </c>
    </row>
    <row r="230" spans="1:96" s="38" customFormat="1" ht="11.4">
      <c r="B230" s="35" t="s">
        <v>97</v>
      </c>
      <c r="C230" s="36"/>
      <c r="D230" s="36">
        <v>17.11</v>
      </c>
      <c r="E230" s="36">
        <v>7.22</v>
      </c>
      <c r="F230" s="36">
        <v>15.38</v>
      </c>
      <c r="G230" s="36">
        <v>2.8</v>
      </c>
      <c r="H230" s="36">
        <v>101.67</v>
      </c>
      <c r="I230" s="36">
        <v>605.1</v>
      </c>
      <c r="J230" s="37">
        <v>9.81</v>
      </c>
      <c r="K230" s="37">
        <v>0.19</v>
      </c>
      <c r="L230" s="37">
        <v>0</v>
      </c>
      <c r="M230" s="37">
        <v>0</v>
      </c>
      <c r="N230" s="37">
        <v>39.729999999999997</v>
      </c>
      <c r="O230" s="37">
        <v>57.86</v>
      </c>
      <c r="P230" s="37">
        <v>4.09</v>
      </c>
      <c r="Q230" s="37">
        <v>0</v>
      </c>
      <c r="R230" s="37">
        <v>0</v>
      </c>
      <c r="S230" s="37">
        <v>0.64</v>
      </c>
      <c r="T230" s="37">
        <v>4.58</v>
      </c>
      <c r="U230" s="37">
        <v>621.16</v>
      </c>
      <c r="V230" s="37">
        <v>490.18</v>
      </c>
      <c r="W230" s="37">
        <v>298.64</v>
      </c>
      <c r="X230" s="37">
        <v>68.64</v>
      </c>
      <c r="Y230" s="37">
        <v>289.86</v>
      </c>
      <c r="Z230" s="37">
        <v>2.36</v>
      </c>
      <c r="AA230" s="37">
        <v>53.88</v>
      </c>
      <c r="AB230" s="37">
        <v>44.2</v>
      </c>
      <c r="AC230" s="37">
        <v>90.79</v>
      </c>
      <c r="AD230" s="37">
        <v>1.44</v>
      </c>
      <c r="AE230" s="37">
        <v>0.16</v>
      </c>
      <c r="AF230" s="37">
        <v>0.37</v>
      </c>
      <c r="AG230" s="37">
        <v>1.19</v>
      </c>
      <c r="AH230" s="37">
        <v>4.6399999999999997</v>
      </c>
      <c r="AI230" s="37">
        <v>1.19</v>
      </c>
      <c r="AJ230" s="37">
        <v>0</v>
      </c>
      <c r="AK230" s="37">
        <v>838.04</v>
      </c>
      <c r="AL230" s="37">
        <v>825.2</v>
      </c>
      <c r="AM230" s="37">
        <v>1314.41</v>
      </c>
      <c r="AN230" s="37">
        <v>754.64</v>
      </c>
      <c r="AO230" s="37">
        <v>307.49</v>
      </c>
      <c r="AP230" s="37">
        <v>580.48</v>
      </c>
      <c r="AQ230" s="37">
        <v>202.91</v>
      </c>
      <c r="AR230" s="37">
        <v>823.8</v>
      </c>
      <c r="AS230" s="37">
        <v>378.21</v>
      </c>
      <c r="AT230" s="37">
        <v>497.23</v>
      </c>
      <c r="AU230" s="37">
        <v>511.31</v>
      </c>
      <c r="AV230" s="37">
        <v>240.64</v>
      </c>
      <c r="AW230" s="37">
        <v>370.4</v>
      </c>
      <c r="AX230" s="37">
        <v>3251.02</v>
      </c>
      <c r="AY230" s="37">
        <v>0</v>
      </c>
      <c r="AZ230" s="37">
        <v>1136.92</v>
      </c>
      <c r="BA230" s="37">
        <v>542.61</v>
      </c>
      <c r="BB230" s="37">
        <v>655.24</v>
      </c>
      <c r="BC230" s="37">
        <v>264.27</v>
      </c>
      <c r="BD230" s="37">
        <v>0.2</v>
      </c>
      <c r="BE230" s="37">
        <v>0.09</v>
      </c>
      <c r="BF230" s="37">
        <v>0.05</v>
      </c>
      <c r="BG230" s="37">
        <v>0.11</v>
      </c>
      <c r="BH230" s="37">
        <v>0.13</v>
      </c>
      <c r="BI230" s="37">
        <v>0.61</v>
      </c>
      <c r="BJ230" s="37">
        <v>0</v>
      </c>
      <c r="BK230" s="37">
        <v>1.85</v>
      </c>
      <c r="BL230" s="37">
        <v>0</v>
      </c>
      <c r="BM230" s="37">
        <v>0.59</v>
      </c>
      <c r="BN230" s="37">
        <v>0</v>
      </c>
      <c r="BO230" s="37">
        <v>0</v>
      </c>
      <c r="BP230" s="37">
        <v>0</v>
      </c>
      <c r="BQ230" s="37">
        <v>0.12</v>
      </c>
      <c r="BR230" s="37">
        <v>0.18</v>
      </c>
      <c r="BS230" s="37">
        <v>2.65</v>
      </c>
      <c r="BT230" s="37">
        <v>0</v>
      </c>
      <c r="BU230" s="37">
        <v>0</v>
      </c>
      <c r="BV230" s="37">
        <v>0.68</v>
      </c>
      <c r="BW230" s="37">
        <v>0.04</v>
      </c>
      <c r="BX230" s="37">
        <v>0.02</v>
      </c>
      <c r="BY230" s="37">
        <v>0</v>
      </c>
      <c r="BZ230" s="37">
        <v>0</v>
      </c>
      <c r="CA230" s="37">
        <v>0</v>
      </c>
      <c r="CB230" s="37">
        <v>402.77</v>
      </c>
      <c r="CC230" s="36">
        <f>SUM($CC$224:$CC$229)</f>
        <v>71.830000000000013</v>
      </c>
      <c r="CD230" s="38">
        <f>$I$230/$I$242*100</f>
        <v>42.522241430197752</v>
      </c>
      <c r="CE230" s="38">
        <v>61.25</v>
      </c>
      <c r="CG230" s="38">
        <v>40.42</v>
      </c>
      <c r="CH230" s="38">
        <v>17.02</v>
      </c>
      <c r="CI230" s="38">
        <v>28.72</v>
      </c>
      <c r="CJ230" s="38">
        <v>4406.71</v>
      </c>
      <c r="CK230" s="38">
        <v>1609.12</v>
      </c>
      <c r="CL230" s="38">
        <v>3007.92</v>
      </c>
      <c r="CM230" s="38">
        <v>55.94</v>
      </c>
      <c r="CN230" s="38">
        <v>31.58</v>
      </c>
      <c r="CO230" s="38">
        <v>43.76</v>
      </c>
      <c r="CP230" s="38">
        <v>14.5</v>
      </c>
      <c r="CQ230" s="38">
        <v>0.72</v>
      </c>
    </row>
    <row r="231" spans="1:96">
      <c r="B231" s="27" t="s">
        <v>98</v>
      </c>
      <c r="C231" s="16"/>
      <c r="D231" s="16"/>
      <c r="E231" s="16"/>
      <c r="F231" s="16"/>
      <c r="G231" s="16"/>
      <c r="H231" s="16"/>
      <c r="I231" s="16"/>
    </row>
    <row r="232" spans="1:96" s="31" customFormat="1" ht="24">
      <c r="A232" s="31" t="str">
        <f>"3"</f>
        <v>3</v>
      </c>
      <c r="B232" s="32" t="s">
        <v>99</v>
      </c>
      <c r="C232" s="33" t="str">
        <f>"60"</f>
        <v>60</v>
      </c>
      <c r="D232" s="33">
        <v>0.55000000000000004</v>
      </c>
      <c r="E232" s="33">
        <v>0</v>
      </c>
      <c r="F232" s="33">
        <v>7.0000000000000007E-2</v>
      </c>
      <c r="G232" s="33">
        <v>7.0000000000000007E-2</v>
      </c>
      <c r="H232" s="33">
        <v>2.98</v>
      </c>
      <c r="I232" s="33">
        <v>12.901484399999999</v>
      </c>
      <c r="J232" s="34">
        <v>0</v>
      </c>
      <c r="K232" s="34">
        <v>0</v>
      </c>
      <c r="L232" s="34">
        <v>0</v>
      </c>
      <c r="M232" s="34">
        <v>0</v>
      </c>
      <c r="N232" s="34">
        <v>2.1</v>
      </c>
      <c r="O232" s="34">
        <v>0.06</v>
      </c>
      <c r="P232" s="34">
        <v>0.83</v>
      </c>
      <c r="Q232" s="34">
        <v>0</v>
      </c>
      <c r="R232" s="34">
        <v>0</v>
      </c>
      <c r="S232" s="34">
        <v>7.0000000000000007E-2</v>
      </c>
      <c r="T232" s="34">
        <v>0.53</v>
      </c>
      <c r="U232" s="34">
        <v>72.569999999999993</v>
      </c>
      <c r="V232" s="34">
        <v>87.75</v>
      </c>
      <c r="W232" s="34">
        <v>15.25</v>
      </c>
      <c r="X232" s="34">
        <v>8.35</v>
      </c>
      <c r="Y232" s="34">
        <v>26.96</v>
      </c>
      <c r="Z232" s="34">
        <v>0.38</v>
      </c>
      <c r="AA232" s="34">
        <v>0</v>
      </c>
      <c r="AB232" s="34">
        <v>28.58</v>
      </c>
      <c r="AC232" s="34">
        <v>4.8600000000000003</v>
      </c>
      <c r="AD232" s="34">
        <v>7.0000000000000007E-2</v>
      </c>
      <c r="AE232" s="34">
        <v>0.02</v>
      </c>
      <c r="AF232" s="34">
        <v>0.02</v>
      </c>
      <c r="AG232" s="34">
        <v>0.12</v>
      </c>
      <c r="AH232" s="34">
        <v>0.21</v>
      </c>
      <c r="AI232" s="34">
        <v>5.94</v>
      </c>
      <c r="AJ232" s="34">
        <v>0</v>
      </c>
      <c r="AK232" s="34">
        <v>12.86</v>
      </c>
      <c r="AL232" s="34">
        <v>10.01</v>
      </c>
      <c r="AM232" s="34">
        <v>14.29</v>
      </c>
      <c r="AN232" s="34">
        <v>12.39</v>
      </c>
      <c r="AO232" s="34">
        <v>2.86</v>
      </c>
      <c r="AP232" s="34">
        <v>10.01</v>
      </c>
      <c r="AQ232" s="34">
        <v>2.38</v>
      </c>
      <c r="AR232" s="34">
        <v>8.1</v>
      </c>
      <c r="AS232" s="34">
        <v>12.39</v>
      </c>
      <c r="AT232" s="34">
        <v>21.45</v>
      </c>
      <c r="AU232" s="34">
        <v>25.25</v>
      </c>
      <c r="AV232" s="34">
        <v>4.79</v>
      </c>
      <c r="AW232" s="34">
        <v>13.34</v>
      </c>
      <c r="AX232" s="34">
        <v>66.7</v>
      </c>
      <c r="AY232" s="34">
        <v>0</v>
      </c>
      <c r="AZ232" s="34">
        <v>8.1</v>
      </c>
      <c r="BA232" s="34">
        <v>12.86</v>
      </c>
      <c r="BB232" s="34">
        <v>10.01</v>
      </c>
      <c r="BC232" s="34">
        <v>3.34</v>
      </c>
      <c r="BD232" s="34">
        <v>0</v>
      </c>
      <c r="BE232" s="34">
        <v>0</v>
      </c>
      <c r="BF232" s="34">
        <v>0</v>
      </c>
      <c r="BG232" s="34">
        <v>0</v>
      </c>
      <c r="BH232" s="34">
        <v>0</v>
      </c>
      <c r="BI232" s="34">
        <v>0</v>
      </c>
      <c r="BJ232" s="34">
        <v>0</v>
      </c>
      <c r="BK232" s="34">
        <v>0</v>
      </c>
      <c r="BL232" s="34">
        <v>0</v>
      </c>
      <c r="BM232" s="34">
        <v>0</v>
      </c>
      <c r="BN232" s="34">
        <v>0</v>
      </c>
      <c r="BO232" s="34">
        <v>0</v>
      </c>
      <c r="BP232" s="34">
        <v>0</v>
      </c>
      <c r="BQ232" s="34">
        <v>0</v>
      </c>
      <c r="BR232" s="34">
        <v>0</v>
      </c>
      <c r="BS232" s="34">
        <v>0</v>
      </c>
      <c r="BT232" s="34">
        <v>0</v>
      </c>
      <c r="BU232" s="34">
        <v>0</v>
      </c>
      <c r="BV232" s="34">
        <v>0.01</v>
      </c>
      <c r="BW232" s="34">
        <v>0</v>
      </c>
      <c r="BX232" s="34">
        <v>0</v>
      </c>
      <c r="BY232" s="34">
        <v>0</v>
      </c>
      <c r="BZ232" s="34">
        <v>0</v>
      </c>
      <c r="CA232" s="34">
        <v>0</v>
      </c>
      <c r="CB232" s="34">
        <v>56.49</v>
      </c>
      <c r="CC232" s="33">
        <v>11.96</v>
      </c>
      <c r="CE232" s="31">
        <v>4.76</v>
      </c>
      <c r="CG232" s="31">
        <v>9.02</v>
      </c>
      <c r="CH232" s="31">
        <v>5.42</v>
      </c>
      <c r="CI232" s="31">
        <v>7.22</v>
      </c>
      <c r="CJ232" s="31">
        <v>515.70000000000005</v>
      </c>
      <c r="CK232" s="31">
        <v>121.8</v>
      </c>
      <c r="CL232" s="31">
        <v>318.75</v>
      </c>
      <c r="CM232" s="31">
        <v>2.15</v>
      </c>
      <c r="CN232" s="31">
        <v>1.1399999999999999</v>
      </c>
      <c r="CO232" s="31">
        <v>1.65</v>
      </c>
      <c r="CP232" s="31">
        <v>0</v>
      </c>
      <c r="CQ232" s="31">
        <v>0.18</v>
      </c>
      <c r="CR232" s="31">
        <v>7.25</v>
      </c>
    </row>
    <row r="233" spans="1:96" s="31" customFormat="1" ht="24">
      <c r="A233" s="31" t="str">
        <f>"18/2"</f>
        <v>18/2</v>
      </c>
      <c r="B233" s="32" t="s">
        <v>100</v>
      </c>
      <c r="C233" s="33" t="str">
        <f>"200"</f>
        <v>200</v>
      </c>
      <c r="D233" s="33">
        <v>2.56</v>
      </c>
      <c r="E233" s="33">
        <v>0</v>
      </c>
      <c r="F233" s="33">
        <v>1.96</v>
      </c>
      <c r="G233" s="33">
        <v>1.96</v>
      </c>
      <c r="H233" s="33">
        <v>18.88</v>
      </c>
      <c r="I233" s="33">
        <v>101.9141286</v>
      </c>
      <c r="J233" s="34">
        <v>0.28000000000000003</v>
      </c>
      <c r="K233" s="34">
        <v>1.04</v>
      </c>
      <c r="L233" s="34">
        <v>0</v>
      </c>
      <c r="M233" s="34">
        <v>0</v>
      </c>
      <c r="N233" s="34">
        <v>2.02</v>
      </c>
      <c r="O233" s="34">
        <v>15.34</v>
      </c>
      <c r="P233" s="34">
        <v>1.52</v>
      </c>
      <c r="Q233" s="34">
        <v>0</v>
      </c>
      <c r="R233" s="34">
        <v>0</v>
      </c>
      <c r="S233" s="34">
        <v>0.15</v>
      </c>
      <c r="T233" s="34">
        <v>1.63</v>
      </c>
      <c r="U233" s="34">
        <v>311.93</v>
      </c>
      <c r="V233" s="34">
        <v>358.15</v>
      </c>
      <c r="W233" s="34">
        <v>14.63</v>
      </c>
      <c r="X233" s="34">
        <v>18.350000000000001</v>
      </c>
      <c r="Y233" s="34">
        <v>47.75</v>
      </c>
      <c r="Z233" s="34">
        <v>0.8</v>
      </c>
      <c r="AA233" s="34">
        <v>0</v>
      </c>
      <c r="AB233" s="34">
        <v>1046.8800000000001</v>
      </c>
      <c r="AC233" s="34">
        <v>193.68</v>
      </c>
      <c r="AD233" s="34">
        <v>0.99</v>
      </c>
      <c r="AE233" s="34">
        <v>0.08</v>
      </c>
      <c r="AF233" s="34">
        <v>0.05</v>
      </c>
      <c r="AG233" s="34">
        <v>0.81</v>
      </c>
      <c r="AH233" s="34">
        <v>1.49</v>
      </c>
      <c r="AI233" s="34">
        <v>4.9000000000000004</v>
      </c>
      <c r="AJ233" s="34">
        <v>0</v>
      </c>
      <c r="AK233" s="34">
        <v>72.62</v>
      </c>
      <c r="AL233" s="34">
        <v>75.38</v>
      </c>
      <c r="AM233" s="34">
        <v>125.51</v>
      </c>
      <c r="AN233" s="34">
        <v>65.66</v>
      </c>
      <c r="AO233" s="34">
        <v>24.2</v>
      </c>
      <c r="AP233" s="34">
        <v>61.15</v>
      </c>
      <c r="AQ233" s="34">
        <v>23.37</v>
      </c>
      <c r="AR233" s="34">
        <v>83.73</v>
      </c>
      <c r="AS233" s="34">
        <v>74.84</v>
      </c>
      <c r="AT233" s="34">
        <v>138.22999999999999</v>
      </c>
      <c r="AU233" s="34">
        <v>90.77</v>
      </c>
      <c r="AV233" s="34">
        <v>32.29</v>
      </c>
      <c r="AW233" s="34">
        <v>66.03</v>
      </c>
      <c r="AX233" s="34">
        <v>501.74</v>
      </c>
      <c r="AY233" s="34">
        <v>0</v>
      </c>
      <c r="AZ233" s="34">
        <v>132.35</v>
      </c>
      <c r="BA233" s="34">
        <v>76.239999999999995</v>
      </c>
      <c r="BB233" s="34">
        <v>47.32</v>
      </c>
      <c r="BC233" s="34">
        <v>31.54</v>
      </c>
      <c r="BD233" s="34">
        <v>0</v>
      </c>
      <c r="BE233" s="34">
        <v>0</v>
      </c>
      <c r="BF233" s="34">
        <v>0</v>
      </c>
      <c r="BG233" s="34">
        <v>0</v>
      </c>
      <c r="BH233" s="34">
        <v>0</v>
      </c>
      <c r="BI233" s="34">
        <v>0</v>
      </c>
      <c r="BJ233" s="34">
        <v>0</v>
      </c>
      <c r="BK233" s="34">
        <v>0.16</v>
      </c>
      <c r="BL233" s="34">
        <v>0</v>
      </c>
      <c r="BM233" s="34">
        <v>7.0000000000000007E-2</v>
      </c>
      <c r="BN233" s="34">
        <v>0</v>
      </c>
      <c r="BO233" s="34">
        <v>0.01</v>
      </c>
      <c r="BP233" s="34">
        <v>0</v>
      </c>
      <c r="BQ233" s="34">
        <v>0</v>
      </c>
      <c r="BR233" s="34">
        <v>0</v>
      </c>
      <c r="BS233" s="34">
        <v>0.46</v>
      </c>
      <c r="BT233" s="34">
        <v>0</v>
      </c>
      <c r="BU233" s="34">
        <v>0</v>
      </c>
      <c r="BV233" s="34">
        <v>1.02</v>
      </c>
      <c r="BW233" s="34">
        <v>0</v>
      </c>
      <c r="BX233" s="34">
        <v>0</v>
      </c>
      <c r="BY233" s="34">
        <v>0</v>
      </c>
      <c r="BZ233" s="34">
        <v>0</v>
      </c>
      <c r="CA233" s="34">
        <v>0</v>
      </c>
      <c r="CB233" s="34">
        <v>208.84</v>
      </c>
      <c r="CC233" s="33">
        <v>14.2</v>
      </c>
      <c r="CE233" s="31">
        <v>174.48</v>
      </c>
      <c r="CG233" s="31">
        <v>38.69</v>
      </c>
      <c r="CH233" s="31">
        <v>22.64</v>
      </c>
      <c r="CI233" s="31">
        <v>30.67</v>
      </c>
      <c r="CJ233" s="31">
        <v>721.62</v>
      </c>
      <c r="CK233" s="31">
        <v>443.94</v>
      </c>
      <c r="CL233" s="31">
        <v>582.78</v>
      </c>
      <c r="CM233" s="31">
        <v>43.82</v>
      </c>
      <c r="CN233" s="31">
        <v>21.85</v>
      </c>
      <c r="CO233" s="31">
        <v>32.83</v>
      </c>
      <c r="CP233" s="31">
        <v>0</v>
      </c>
      <c r="CQ233" s="31">
        <v>0.8</v>
      </c>
      <c r="CR233" s="31">
        <v>8.61</v>
      </c>
    </row>
    <row r="234" spans="1:96" s="31" customFormat="1">
      <c r="A234" s="31" t="str">
        <f>"39/3"</f>
        <v>39/3</v>
      </c>
      <c r="B234" s="32" t="s">
        <v>101</v>
      </c>
      <c r="C234" s="33" t="str">
        <f>"160"</f>
        <v>160</v>
      </c>
      <c r="D234" s="33">
        <v>7.01</v>
      </c>
      <c r="E234" s="33">
        <v>0</v>
      </c>
      <c r="F234" s="33">
        <v>10.84</v>
      </c>
      <c r="G234" s="33">
        <v>1.84</v>
      </c>
      <c r="H234" s="33">
        <v>36.770000000000003</v>
      </c>
      <c r="I234" s="33">
        <v>182.30789279999999</v>
      </c>
      <c r="J234" s="34">
        <v>0.34</v>
      </c>
      <c r="K234" s="34">
        <v>0</v>
      </c>
      <c r="L234" s="34">
        <v>0</v>
      </c>
      <c r="M234" s="34">
        <v>0</v>
      </c>
      <c r="N234" s="34">
        <v>0.78</v>
      </c>
      <c r="O234" s="34">
        <v>29.89</v>
      </c>
      <c r="P234" s="34">
        <v>6.1</v>
      </c>
      <c r="Q234" s="34">
        <v>0</v>
      </c>
      <c r="R234" s="34">
        <v>0</v>
      </c>
      <c r="S234" s="34">
        <v>0</v>
      </c>
      <c r="T234" s="34">
        <v>1.76</v>
      </c>
      <c r="U234" s="34">
        <v>308.27</v>
      </c>
      <c r="V234" s="34">
        <v>213.75</v>
      </c>
      <c r="W234" s="34">
        <v>13.87</v>
      </c>
      <c r="X234" s="34">
        <v>108.09</v>
      </c>
      <c r="Y234" s="34">
        <v>157.97</v>
      </c>
      <c r="Z234" s="34">
        <v>3.71</v>
      </c>
      <c r="AA234" s="34">
        <v>0</v>
      </c>
      <c r="AB234" s="34">
        <v>5.1100000000000003</v>
      </c>
      <c r="AC234" s="34">
        <v>1.1399999999999999</v>
      </c>
      <c r="AD234" s="34">
        <v>0.45</v>
      </c>
      <c r="AE234" s="34">
        <v>0.21</v>
      </c>
      <c r="AF234" s="34">
        <v>0.1</v>
      </c>
      <c r="AG234" s="34">
        <v>2.0299999999999998</v>
      </c>
      <c r="AH234" s="34">
        <v>4.09</v>
      </c>
      <c r="AI234" s="34">
        <v>0</v>
      </c>
      <c r="AJ234" s="34">
        <v>0</v>
      </c>
      <c r="AK234" s="34">
        <v>328.42</v>
      </c>
      <c r="AL234" s="34">
        <v>256.05</v>
      </c>
      <c r="AM234" s="34">
        <v>414.7</v>
      </c>
      <c r="AN234" s="34">
        <v>295.02</v>
      </c>
      <c r="AO234" s="34">
        <v>178.12</v>
      </c>
      <c r="AP234" s="34">
        <v>222.66</v>
      </c>
      <c r="AQ234" s="34">
        <v>100.2</v>
      </c>
      <c r="AR234" s="34">
        <v>329.53</v>
      </c>
      <c r="AS234" s="34">
        <v>322.85000000000002</v>
      </c>
      <c r="AT234" s="34">
        <v>623.44000000000005</v>
      </c>
      <c r="AU234" s="34">
        <v>613.41999999999996</v>
      </c>
      <c r="AV234" s="34">
        <v>166.99</v>
      </c>
      <c r="AW234" s="34">
        <v>400.78</v>
      </c>
      <c r="AX234" s="34">
        <v>1258.01</v>
      </c>
      <c r="AY234" s="34">
        <v>0</v>
      </c>
      <c r="AZ234" s="34">
        <v>278.32</v>
      </c>
      <c r="BA234" s="34">
        <v>337.32</v>
      </c>
      <c r="BB234" s="34">
        <v>239.36</v>
      </c>
      <c r="BC234" s="34">
        <v>183.69</v>
      </c>
      <c r="BD234" s="34">
        <v>0</v>
      </c>
      <c r="BE234" s="34">
        <v>0</v>
      </c>
      <c r="BF234" s="34">
        <v>0</v>
      </c>
      <c r="BG234" s="34">
        <v>0</v>
      </c>
      <c r="BH234" s="34">
        <v>0</v>
      </c>
      <c r="BI234" s="34">
        <v>0.01</v>
      </c>
      <c r="BJ234" s="34">
        <v>0</v>
      </c>
      <c r="BK234" s="34">
        <v>0.3</v>
      </c>
      <c r="BL234" s="34">
        <v>0</v>
      </c>
      <c r="BM234" s="34">
        <v>0.02</v>
      </c>
      <c r="BN234" s="34">
        <v>0.01</v>
      </c>
      <c r="BO234" s="34">
        <v>0</v>
      </c>
      <c r="BP234" s="34">
        <v>0</v>
      </c>
      <c r="BQ234" s="34">
        <v>0</v>
      </c>
      <c r="BR234" s="34">
        <v>0.01</v>
      </c>
      <c r="BS234" s="34">
        <v>0.6</v>
      </c>
      <c r="BT234" s="34">
        <v>0.01</v>
      </c>
      <c r="BU234" s="34">
        <v>0</v>
      </c>
      <c r="BV234" s="34">
        <v>0.57999999999999996</v>
      </c>
      <c r="BW234" s="34">
        <v>0.06</v>
      </c>
      <c r="BX234" s="34">
        <v>0</v>
      </c>
      <c r="BY234" s="34">
        <v>0</v>
      </c>
      <c r="BZ234" s="34">
        <v>0</v>
      </c>
      <c r="CA234" s="34">
        <v>0</v>
      </c>
      <c r="CB234" s="34">
        <v>93.55</v>
      </c>
      <c r="CC234" s="33">
        <v>3.77</v>
      </c>
      <c r="CE234" s="31">
        <v>0.85</v>
      </c>
      <c r="CG234" s="31">
        <v>40.03</v>
      </c>
      <c r="CH234" s="31">
        <v>22.03</v>
      </c>
      <c r="CI234" s="31">
        <v>31.03</v>
      </c>
      <c r="CJ234" s="31">
        <v>2502.39</v>
      </c>
      <c r="CK234" s="31">
        <v>1232.1600000000001</v>
      </c>
      <c r="CL234" s="31">
        <v>1867.28</v>
      </c>
      <c r="CM234" s="31">
        <v>36.590000000000003</v>
      </c>
      <c r="CN234" s="31">
        <v>24.34</v>
      </c>
      <c r="CO234" s="31">
        <v>30.46</v>
      </c>
      <c r="CP234" s="31">
        <v>0</v>
      </c>
      <c r="CQ234" s="31">
        <v>0.8</v>
      </c>
      <c r="CR234" s="31">
        <v>2.2799999999999998</v>
      </c>
    </row>
    <row r="235" spans="1:96" s="31" customFormat="1" ht="24">
      <c r="A235" s="31" t="str">
        <f>"16/8"</f>
        <v>16/8</v>
      </c>
      <c r="B235" s="32" t="s">
        <v>102</v>
      </c>
      <c r="C235" s="33" t="str">
        <f>"100"</f>
        <v>100</v>
      </c>
      <c r="D235" s="33">
        <v>15</v>
      </c>
      <c r="E235" s="33">
        <v>13.25</v>
      </c>
      <c r="F235" s="33">
        <v>12.92</v>
      </c>
      <c r="G235" s="33">
        <v>3.92</v>
      </c>
      <c r="H235" s="33">
        <v>10.72</v>
      </c>
      <c r="I235" s="33">
        <v>218.904</v>
      </c>
      <c r="J235" s="34">
        <v>5.97</v>
      </c>
      <c r="K235" s="34">
        <v>3.25</v>
      </c>
      <c r="L235" s="34">
        <v>0</v>
      </c>
      <c r="M235" s="34">
        <v>0</v>
      </c>
      <c r="N235" s="34">
        <v>1.1000000000000001</v>
      </c>
      <c r="O235" s="34">
        <v>9.09</v>
      </c>
      <c r="P235" s="34">
        <v>0.53</v>
      </c>
      <c r="Q235" s="34">
        <v>0</v>
      </c>
      <c r="R235" s="34">
        <v>0</v>
      </c>
      <c r="S235" s="34">
        <v>0.06</v>
      </c>
      <c r="T235" s="34">
        <v>1.65</v>
      </c>
      <c r="U235" s="34">
        <v>228.99</v>
      </c>
      <c r="V235" s="34">
        <v>230.81</v>
      </c>
      <c r="W235" s="34">
        <v>11.92</v>
      </c>
      <c r="X235" s="34">
        <v>18.32</v>
      </c>
      <c r="Y235" s="34">
        <v>130.44999999999999</v>
      </c>
      <c r="Z235" s="34">
        <v>2.17</v>
      </c>
      <c r="AA235" s="34">
        <v>0</v>
      </c>
      <c r="AB235" s="34">
        <v>0</v>
      </c>
      <c r="AC235" s="34">
        <v>0</v>
      </c>
      <c r="AD235" s="34">
        <v>2.62</v>
      </c>
      <c r="AE235" s="34">
        <v>0.06</v>
      </c>
      <c r="AF235" s="34">
        <v>0.11</v>
      </c>
      <c r="AG235" s="34">
        <v>3.29</v>
      </c>
      <c r="AH235" s="34">
        <v>6.42</v>
      </c>
      <c r="AI235" s="34">
        <v>0.2</v>
      </c>
      <c r="AJ235" s="34">
        <v>0</v>
      </c>
      <c r="AK235" s="34">
        <v>789.74</v>
      </c>
      <c r="AL235" s="34">
        <v>611.61</v>
      </c>
      <c r="AM235" s="34">
        <v>1136.44</v>
      </c>
      <c r="AN235" s="34">
        <v>1159.81</v>
      </c>
      <c r="AO235" s="34">
        <v>333.45</v>
      </c>
      <c r="AP235" s="34">
        <v>604.91999999999996</v>
      </c>
      <c r="AQ235" s="34">
        <v>162.02000000000001</v>
      </c>
      <c r="AR235" s="34">
        <v>625.72</v>
      </c>
      <c r="AS235" s="34">
        <v>810.54</v>
      </c>
      <c r="AT235" s="34">
        <v>794.45</v>
      </c>
      <c r="AU235" s="34">
        <v>1304.17</v>
      </c>
      <c r="AV235" s="34">
        <v>528.12</v>
      </c>
      <c r="AW235" s="34">
        <v>706.95</v>
      </c>
      <c r="AX235" s="34">
        <v>2518.42</v>
      </c>
      <c r="AY235" s="34">
        <v>206.63</v>
      </c>
      <c r="AZ235" s="34">
        <v>595.23</v>
      </c>
      <c r="BA235" s="34">
        <v>602.35</v>
      </c>
      <c r="BB235" s="34">
        <v>499.75</v>
      </c>
      <c r="BC235" s="34">
        <v>209.05</v>
      </c>
      <c r="BD235" s="34">
        <v>0</v>
      </c>
      <c r="BE235" s="34">
        <v>0</v>
      </c>
      <c r="BF235" s="34">
        <v>0</v>
      </c>
      <c r="BG235" s="34">
        <v>0</v>
      </c>
      <c r="BH235" s="34">
        <v>0</v>
      </c>
      <c r="BI235" s="34">
        <v>0</v>
      </c>
      <c r="BJ235" s="34">
        <v>0</v>
      </c>
      <c r="BK235" s="34">
        <v>0.25</v>
      </c>
      <c r="BL235" s="34">
        <v>0</v>
      </c>
      <c r="BM235" s="34">
        <v>0.16</v>
      </c>
      <c r="BN235" s="34">
        <v>0.01</v>
      </c>
      <c r="BO235" s="34">
        <v>0.03</v>
      </c>
      <c r="BP235" s="34">
        <v>0</v>
      </c>
      <c r="BQ235" s="34">
        <v>0</v>
      </c>
      <c r="BR235" s="34">
        <v>0</v>
      </c>
      <c r="BS235" s="34">
        <v>0.9</v>
      </c>
      <c r="BT235" s="34">
        <v>0</v>
      </c>
      <c r="BU235" s="34">
        <v>0</v>
      </c>
      <c r="BV235" s="34">
        <v>2.2599999999999998</v>
      </c>
      <c r="BW235" s="34">
        <v>0</v>
      </c>
      <c r="BX235" s="34">
        <v>0</v>
      </c>
      <c r="BY235" s="34">
        <v>0</v>
      </c>
      <c r="BZ235" s="34">
        <v>0</v>
      </c>
      <c r="CA235" s="34">
        <v>0</v>
      </c>
      <c r="CB235" s="34">
        <v>85.95</v>
      </c>
      <c r="CC235" s="33">
        <v>62.06</v>
      </c>
      <c r="CE235" s="31">
        <v>0</v>
      </c>
      <c r="CG235" s="31">
        <v>24.01</v>
      </c>
      <c r="CH235" s="31">
        <v>12.44</v>
      </c>
      <c r="CI235" s="31">
        <v>18.23</v>
      </c>
      <c r="CJ235" s="31">
        <v>482.14</v>
      </c>
      <c r="CK235" s="31">
        <v>173.47</v>
      </c>
      <c r="CL235" s="31">
        <v>327.81</v>
      </c>
      <c r="CM235" s="31">
        <v>10.29</v>
      </c>
      <c r="CN235" s="31">
        <v>6.98</v>
      </c>
      <c r="CO235" s="31">
        <v>8.64</v>
      </c>
      <c r="CP235" s="31">
        <v>0</v>
      </c>
      <c r="CQ235" s="31">
        <v>0.5</v>
      </c>
      <c r="CR235" s="31">
        <v>37.86</v>
      </c>
    </row>
    <row r="236" spans="1:96" s="31" customFormat="1">
      <c r="A236" s="31" t="str">
        <f>"601"</f>
        <v>601</v>
      </c>
      <c r="B236" s="32" t="s">
        <v>103</v>
      </c>
      <c r="C236" s="33" t="str">
        <f>"30"</f>
        <v>30</v>
      </c>
      <c r="D236" s="33">
        <v>0.43</v>
      </c>
      <c r="E236" s="33">
        <v>0</v>
      </c>
      <c r="F236" s="33">
        <v>0.89</v>
      </c>
      <c r="G236" s="33">
        <v>0.03</v>
      </c>
      <c r="H236" s="33">
        <v>1.74</v>
      </c>
      <c r="I236" s="33">
        <v>16.849643977499998</v>
      </c>
      <c r="J236" s="34">
        <v>0.68</v>
      </c>
      <c r="K236" s="34">
        <v>0</v>
      </c>
      <c r="L236" s="34">
        <v>0</v>
      </c>
      <c r="M236" s="34">
        <v>0</v>
      </c>
      <c r="N236" s="34">
        <v>0.39</v>
      </c>
      <c r="O236" s="34">
        <v>1.27</v>
      </c>
      <c r="P236" s="34">
        <v>7.0000000000000007E-2</v>
      </c>
      <c r="Q236" s="34">
        <v>0</v>
      </c>
      <c r="R236" s="34">
        <v>0</v>
      </c>
      <c r="S236" s="34">
        <v>0.08</v>
      </c>
      <c r="T236" s="34">
        <v>0.56999999999999995</v>
      </c>
      <c r="U236" s="34">
        <v>196.75</v>
      </c>
      <c r="V236" s="34">
        <v>15.83</v>
      </c>
      <c r="W236" s="34">
        <v>7.2</v>
      </c>
      <c r="X236" s="34">
        <v>1.27</v>
      </c>
      <c r="Y236" s="34">
        <v>5.79</v>
      </c>
      <c r="Z236" s="34">
        <v>0.06</v>
      </c>
      <c r="AA236" s="34">
        <v>2.7</v>
      </c>
      <c r="AB236" s="34">
        <v>14.88</v>
      </c>
      <c r="AC236" s="34">
        <v>10.73</v>
      </c>
      <c r="AD236" s="34">
        <v>7.0000000000000007E-2</v>
      </c>
      <c r="AE236" s="34">
        <v>0</v>
      </c>
      <c r="AF236" s="34">
        <v>0.01</v>
      </c>
      <c r="AG236" s="34">
        <v>0.04</v>
      </c>
      <c r="AH236" s="34">
        <v>0.14000000000000001</v>
      </c>
      <c r="AI236" s="34">
        <v>0.17</v>
      </c>
      <c r="AJ236" s="34">
        <v>0</v>
      </c>
      <c r="AK236" s="34">
        <v>9.36</v>
      </c>
      <c r="AL236" s="34">
        <v>8.5500000000000007</v>
      </c>
      <c r="AM236" s="34">
        <v>16.02</v>
      </c>
      <c r="AN236" s="34">
        <v>4.97</v>
      </c>
      <c r="AO236" s="34">
        <v>3.04</v>
      </c>
      <c r="AP236" s="34">
        <v>6.18</v>
      </c>
      <c r="AQ236" s="34">
        <v>1.99</v>
      </c>
      <c r="AR236" s="34">
        <v>9.94</v>
      </c>
      <c r="AS236" s="34">
        <v>6.56</v>
      </c>
      <c r="AT236" s="34">
        <v>7.95</v>
      </c>
      <c r="AU236" s="34">
        <v>6.76</v>
      </c>
      <c r="AV236" s="34">
        <v>3.98</v>
      </c>
      <c r="AW236" s="34">
        <v>6.96</v>
      </c>
      <c r="AX236" s="34">
        <v>61.23</v>
      </c>
      <c r="AY236" s="34">
        <v>0</v>
      </c>
      <c r="AZ236" s="34">
        <v>19.28</v>
      </c>
      <c r="BA236" s="34">
        <v>9.94</v>
      </c>
      <c r="BB236" s="34">
        <v>4.97</v>
      </c>
      <c r="BC236" s="34">
        <v>3.98</v>
      </c>
      <c r="BD236" s="34">
        <v>0</v>
      </c>
      <c r="BE236" s="34">
        <v>0</v>
      </c>
      <c r="BF236" s="34">
        <v>0</v>
      </c>
      <c r="BG236" s="34">
        <v>0</v>
      </c>
      <c r="BH236" s="34">
        <v>0</v>
      </c>
      <c r="BI236" s="34">
        <v>0</v>
      </c>
      <c r="BJ236" s="34">
        <v>0</v>
      </c>
      <c r="BK236" s="34">
        <v>0</v>
      </c>
      <c r="BL236" s="34">
        <v>0</v>
      </c>
      <c r="BM236" s="34">
        <v>0</v>
      </c>
      <c r="BN236" s="34">
        <v>0</v>
      </c>
      <c r="BO236" s="34">
        <v>0</v>
      </c>
      <c r="BP236" s="34">
        <v>0</v>
      </c>
      <c r="BQ236" s="34">
        <v>0</v>
      </c>
      <c r="BR236" s="34">
        <v>0</v>
      </c>
      <c r="BS236" s="34">
        <v>0</v>
      </c>
      <c r="BT236" s="34">
        <v>0</v>
      </c>
      <c r="BU236" s="34">
        <v>0</v>
      </c>
      <c r="BV236" s="34">
        <v>0.01</v>
      </c>
      <c r="BW236" s="34">
        <v>0</v>
      </c>
      <c r="BX236" s="34">
        <v>0</v>
      </c>
      <c r="BY236" s="34">
        <v>0</v>
      </c>
      <c r="BZ236" s="34">
        <v>0</v>
      </c>
      <c r="CA236" s="34">
        <v>0</v>
      </c>
      <c r="CB236" s="34">
        <v>29.26</v>
      </c>
      <c r="CC236" s="33">
        <v>3.44</v>
      </c>
      <c r="CE236" s="31">
        <v>5.18</v>
      </c>
      <c r="CG236" s="31">
        <v>31.29</v>
      </c>
      <c r="CH236" s="31">
        <v>16.29</v>
      </c>
      <c r="CI236" s="31">
        <v>23.79</v>
      </c>
      <c r="CJ236" s="31">
        <v>142.41</v>
      </c>
      <c r="CK236" s="31">
        <v>58.71</v>
      </c>
      <c r="CL236" s="31">
        <v>100.56</v>
      </c>
      <c r="CM236" s="31">
        <v>7.93</v>
      </c>
      <c r="CN236" s="31">
        <v>4.7300000000000004</v>
      </c>
      <c r="CO236" s="31">
        <v>6.37</v>
      </c>
      <c r="CP236" s="31">
        <v>0</v>
      </c>
      <c r="CQ236" s="31">
        <v>0.5</v>
      </c>
      <c r="CR236" s="31">
        <v>2.09</v>
      </c>
    </row>
    <row r="237" spans="1:96" s="31" customFormat="1">
      <c r="A237" s="31" t="str">
        <f>"2"</f>
        <v>2</v>
      </c>
      <c r="B237" s="32" t="s">
        <v>95</v>
      </c>
      <c r="C237" s="33" t="str">
        <f>"38,8"</f>
        <v>38,8</v>
      </c>
      <c r="D237" s="33">
        <v>2.57</v>
      </c>
      <c r="E237" s="33">
        <v>0</v>
      </c>
      <c r="F237" s="33">
        <v>0.25</v>
      </c>
      <c r="G237" s="33">
        <v>0.25</v>
      </c>
      <c r="H237" s="33">
        <v>18.2</v>
      </c>
      <c r="I237" s="33">
        <v>86.873587999999984</v>
      </c>
      <c r="J237" s="34">
        <v>0</v>
      </c>
      <c r="K237" s="34">
        <v>0</v>
      </c>
      <c r="L237" s="34">
        <v>0</v>
      </c>
      <c r="M237" s="34">
        <v>0</v>
      </c>
      <c r="N237" s="34">
        <v>0.43</v>
      </c>
      <c r="O237" s="34">
        <v>17.690000000000001</v>
      </c>
      <c r="P237" s="34">
        <v>0.08</v>
      </c>
      <c r="Q237" s="34">
        <v>0</v>
      </c>
      <c r="R237" s="34">
        <v>0</v>
      </c>
      <c r="S237" s="34">
        <v>0</v>
      </c>
      <c r="T237" s="34">
        <v>0.7</v>
      </c>
      <c r="U237" s="34">
        <v>0</v>
      </c>
      <c r="V237" s="34">
        <v>0</v>
      </c>
      <c r="W237" s="34">
        <v>0</v>
      </c>
      <c r="X237" s="34">
        <v>0</v>
      </c>
      <c r="Y237" s="34">
        <v>0</v>
      </c>
      <c r="Z237" s="34">
        <v>0</v>
      </c>
      <c r="AA237" s="34">
        <v>0</v>
      </c>
      <c r="AB237" s="34">
        <v>0</v>
      </c>
      <c r="AC237" s="34">
        <v>0</v>
      </c>
      <c r="AD237" s="34">
        <v>0</v>
      </c>
      <c r="AE237" s="34">
        <v>0</v>
      </c>
      <c r="AF237" s="34">
        <v>0</v>
      </c>
      <c r="AG237" s="34">
        <v>0</v>
      </c>
      <c r="AH237" s="34">
        <v>0</v>
      </c>
      <c r="AI237" s="34">
        <v>0</v>
      </c>
      <c r="AJ237" s="34">
        <v>0</v>
      </c>
      <c r="AK237" s="34">
        <v>123.88</v>
      </c>
      <c r="AL237" s="34">
        <v>128.94999999999999</v>
      </c>
      <c r="AM237" s="34">
        <v>197.47</v>
      </c>
      <c r="AN237" s="34">
        <v>65.489999999999995</v>
      </c>
      <c r="AO237" s="34">
        <v>38.82</v>
      </c>
      <c r="AP237" s="34">
        <v>77.64</v>
      </c>
      <c r="AQ237" s="34">
        <v>29.37</v>
      </c>
      <c r="AR237" s="34">
        <v>140.41999999999999</v>
      </c>
      <c r="AS237" s="34">
        <v>87.09</v>
      </c>
      <c r="AT237" s="34">
        <v>121.52</v>
      </c>
      <c r="AU237" s="34">
        <v>100.26</v>
      </c>
      <c r="AV237" s="34">
        <v>52.66</v>
      </c>
      <c r="AW237" s="34">
        <v>93.17</v>
      </c>
      <c r="AX237" s="34">
        <v>779.09</v>
      </c>
      <c r="AY237" s="34">
        <v>0</v>
      </c>
      <c r="AZ237" s="34">
        <v>253.85</v>
      </c>
      <c r="BA237" s="34">
        <v>110.38</v>
      </c>
      <c r="BB237" s="34">
        <v>73.25</v>
      </c>
      <c r="BC237" s="34">
        <v>58.06</v>
      </c>
      <c r="BD237" s="34">
        <v>0</v>
      </c>
      <c r="BE237" s="34">
        <v>0</v>
      </c>
      <c r="BF237" s="34">
        <v>0</v>
      </c>
      <c r="BG237" s="34">
        <v>0</v>
      </c>
      <c r="BH237" s="34">
        <v>0</v>
      </c>
      <c r="BI237" s="34">
        <v>0</v>
      </c>
      <c r="BJ237" s="34">
        <v>0</v>
      </c>
      <c r="BK237" s="34">
        <v>0.03</v>
      </c>
      <c r="BL237" s="34">
        <v>0</v>
      </c>
      <c r="BM237" s="34">
        <v>0</v>
      </c>
      <c r="BN237" s="34">
        <v>0</v>
      </c>
      <c r="BO237" s="34">
        <v>0</v>
      </c>
      <c r="BP237" s="34">
        <v>0</v>
      </c>
      <c r="BQ237" s="34">
        <v>0</v>
      </c>
      <c r="BR237" s="34">
        <v>0</v>
      </c>
      <c r="BS237" s="34">
        <v>0.03</v>
      </c>
      <c r="BT237" s="34">
        <v>0</v>
      </c>
      <c r="BU237" s="34">
        <v>0</v>
      </c>
      <c r="BV237" s="34">
        <v>0.11</v>
      </c>
      <c r="BW237" s="34">
        <v>0.01</v>
      </c>
      <c r="BX237" s="34">
        <v>0</v>
      </c>
      <c r="BY237" s="34">
        <v>0</v>
      </c>
      <c r="BZ237" s="34">
        <v>0</v>
      </c>
      <c r="CA237" s="34">
        <v>0</v>
      </c>
      <c r="CB237" s="34">
        <v>15.17</v>
      </c>
      <c r="CC237" s="33">
        <v>2.79</v>
      </c>
      <c r="CE237" s="31">
        <v>0</v>
      </c>
      <c r="CG237" s="31">
        <v>0</v>
      </c>
      <c r="CH237" s="31">
        <v>0</v>
      </c>
      <c r="CI237" s="31">
        <v>0</v>
      </c>
      <c r="CJ237" s="31">
        <v>802.15</v>
      </c>
      <c r="CK237" s="31">
        <v>309.04000000000002</v>
      </c>
      <c r="CL237" s="31">
        <v>555.6</v>
      </c>
      <c r="CM237" s="31">
        <v>6.42</v>
      </c>
      <c r="CN237" s="31">
        <v>6.42</v>
      </c>
      <c r="CO237" s="31">
        <v>6.42</v>
      </c>
      <c r="CP237" s="31">
        <v>0</v>
      </c>
      <c r="CQ237" s="31">
        <v>0</v>
      </c>
      <c r="CR237" s="31">
        <v>2.33</v>
      </c>
    </row>
    <row r="238" spans="1:96" s="31" customFormat="1">
      <c r="A238" s="31" t="str">
        <f>"3"</f>
        <v>3</v>
      </c>
      <c r="B238" s="32" t="s">
        <v>104</v>
      </c>
      <c r="C238" s="33" t="str">
        <f>"20"</f>
        <v>20</v>
      </c>
      <c r="D238" s="33">
        <v>1.32</v>
      </c>
      <c r="E238" s="33">
        <v>0</v>
      </c>
      <c r="F238" s="33">
        <v>0.24</v>
      </c>
      <c r="G238" s="33">
        <v>0.24</v>
      </c>
      <c r="H238" s="33">
        <v>8.34</v>
      </c>
      <c r="I238" s="33">
        <v>38.676000000000002</v>
      </c>
      <c r="J238" s="34">
        <v>0.04</v>
      </c>
      <c r="K238" s="34">
        <v>0</v>
      </c>
      <c r="L238" s="34">
        <v>0</v>
      </c>
      <c r="M238" s="34">
        <v>0</v>
      </c>
      <c r="N238" s="34">
        <v>0.24</v>
      </c>
      <c r="O238" s="34">
        <v>6.44</v>
      </c>
      <c r="P238" s="34">
        <v>1.66</v>
      </c>
      <c r="Q238" s="34">
        <v>0</v>
      </c>
      <c r="R238" s="34">
        <v>0</v>
      </c>
      <c r="S238" s="34">
        <v>0.2</v>
      </c>
      <c r="T238" s="34">
        <v>0.5</v>
      </c>
      <c r="U238" s="34">
        <v>122</v>
      </c>
      <c r="V238" s="34">
        <v>49</v>
      </c>
      <c r="W238" s="34">
        <v>7</v>
      </c>
      <c r="X238" s="34">
        <v>9.4</v>
      </c>
      <c r="Y238" s="34">
        <v>31.6</v>
      </c>
      <c r="Z238" s="34">
        <v>0.78</v>
      </c>
      <c r="AA238" s="34">
        <v>0</v>
      </c>
      <c r="AB238" s="34">
        <v>1</v>
      </c>
      <c r="AC238" s="34">
        <v>0.2</v>
      </c>
      <c r="AD238" s="34">
        <v>0.28000000000000003</v>
      </c>
      <c r="AE238" s="34">
        <v>0.04</v>
      </c>
      <c r="AF238" s="34">
        <v>0.02</v>
      </c>
      <c r="AG238" s="34">
        <v>0.14000000000000001</v>
      </c>
      <c r="AH238" s="34">
        <v>0.4</v>
      </c>
      <c r="AI238" s="34">
        <v>0</v>
      </c>
      <c r="AJ238" s="34">
        <v>0</v>
      </c>
      <c r="AK238" s="34">
        <v>0</v>
      </c>
      <c r="AL238" s="34">
        <v>0</v>
      </c>
      <c r="AM238" s="34">
        <v>85.4</v>
      </c>
      <c r="AN238" s="34">
        <v>44.6</v>
      </c>
      <c r="AO238" s="34">
        <v>18.600000000000001</v>
      </c>
      <c r="AP238" s="34">
        <v>39.6</v>
      </c>
      <c r="AQ238" s="34">
        <v>16</v>
      </c>
      <c r="AR238" s="34">
        <v>74.2</v>
      </c>
      <c r="AS238" s="34">
        <v>59.4</v>
      </c>
      <c r="AT238" s="34">
        <v>58.2</v>
      </c>
      <c r="AU238" s="34">
        <v>92.8</v>
      </c>
      <c r="AV238" s="34">
        <v>24.8</v>
      </c>
      <c r="AW238" s="34">
        <v>62</v>
      </c>
      <c r="AX238" s="34">
        <v>305.8</v>
      </c>
      <c r="AY238" s="34">
        <v>0</v>
      </c>
      <c r="AZ238" s="34">
        <v>105.2</v>
      </c>
      <c r="BA238" s="34">
        <v>58.2</v>
      </c>
      <c r="BB238" s="34">
        <v>36</v>
      </c>
      <c r="BC238" s="34">
        <v>26</v>
      </c>
      <c r="BD238" s="34">
        <v>0</v>
      </c>
      <c r="BE238" s="34">
        <v>0</v>
      </c>
      <c r="BF238" s="34">
        <v>0</v>
      </c>
      <c r="BG238" s="34">
        <v>0</v>
      </c>
      <c r="BH238" s="34">
        <v>0</v>
      </c>
      <c r="BI238" s="34">
        <v>0</v>
      </c>
      <c r="BJ238" s="34">
        <v>0</v>
      </c>
      <c r="BK238" s="34">
        <v>0.03</v>
      </c>
      <c r="BL238" s="34">
        <v>0</v>
      </c>
      <c r="BM238" s="34">
        <v>0</v>
      </c>
      <c r="BN238" s="34">
        <v>0</v>
      </c>
      <c r="BO238" s="34">
        <v>0</v>
      </c>
      <c r="BP238" s="34">
        <v>0</v>
      </c>
      <c r="BQ238" s="34">
        <v>0</v>
      </c>
      <c r="BR238" s="34">
        <v>0</v>
      </c>
      <c r="BS238" s="34">
        <v>0.02</v>
      </c>
      <c r="BT238" s="34">
        <v>0</v>
      </c>
      <c r="BU238" s="34">
        <v>0</v>
      </c>
      <c r="BV238" s="34">
        <v>0.1</v>
      </c>
      <c r="BW238" s="34">
        <v>0.02</v>
      </c>
      <c r="BX238" s="34">
        <v>0</v>
      </c>
      <c r="BY238" s="34">
        <v>0</v>
      </c>
      <c r="BZ238" s="34">
        <v>0</v>
      </c>
      <c r="CA238" s="34">
        <v>0</v>
      </c>
      <c r="CB238" s="34">
        <v>9.4</v>
      </c>
      <c r="CC238" s="33">
        <v>1.48</v>
      </c>
      <c r="CE238" s="31">
        <v>0.17</v>
      </c>
      <c r="CG238" s="31">
        <v>0</v>
      </c>
      <c r="CH238" s="31">
        <v>0</v>
      </c>
      <c r="CI238" s="31">
        <v>0</v>
      </c>
      <c r="CJ238" s="31">
        <v>0</v>
      </c>
      <c r="CK238" s="31">
        <v>0</v>
      </c>
      <c r="CL238" s="31">
        <v>0</v>
      </c>
      <c r="CM238" s="31">
        <v>0</v>
      </c>
      <c r="CN238" s="31">
        <v>0</v>
      </c>
      <c r="CO238" s="31">
        <v>0</v>
      </c>
      <c r="CP238" s="31">
        <v>0</v>
      </c>
      <c r="CQ238" s="31">
        <v>0</v>
      </c>
      <c r="CR238" s="31">
        <v>1.23</v>
      </c>
    </row>
    <row r="239" spans="1:96" s="31" customFormat="1">
      <c r="A239" s="31" t="str">
        <f>"5"</f>
        <v>5</v>
      </c>
      <c r="B239" s="32" t="s">
        <v>105</v>
      </c>
      <c r="C239" s="33" t="str">
        <f>"200"</f>
        <v>200</v>
      </c>
      <c r="D239" s="33">
        <v>1</v>
      </c>
      <c r="E239" s="33">
        <v>0</v>
      </c>
      <c r="F239" s="33">
        <v>0.2</v>
      </c>
      <c r="G239" s="33">
        <v>0</v>
      </c>
      <c r="H239" s="33">
        <v>20.6</v>
      </c>
      <c r="I239" s="33">
        <v>86.47999999999999</v>
      </c>
      <c r="J239" s="34">
        <v>0</v>
      </c>
      <c r="K239" s="34">
        <v>0</v>
      </c>
      <c r="L239" s="34">
        <v>0</v>
      </c>
      <c r="M239" s="34">
        <v>0</v>
      </c>
      <c r="N239" s="34">
        <v>19.8</v>
      </c>
      <c r="O239" s="34">
        <v>0.4</v>
      </c>
      <c r="P239" s="34">
        <v>0.4</v>
      </c>
      <c r="Q239" s="34">
        <v>0</v>
      </c>
      <c r="R239" s="34">
        <v>0</v>
      </c>
      <c r="S239" s="34">
        <v>1</v>
      </c>
      <c r="T239" s="34">
        <v>0.6</v>
      </c>
      <c r="U239" s="34">
        <v>12</v>
      </c>
      <c r="V239" s="34">
        <v>240</v>
      </c>
      <c r="W239" s="34">
        <v>14</v>
      </c>
      <c r="X239" s="34">
        <v>8</v>
      </c>
      <c r="Y239" s="34">
        <v>14</v>
      </c>
      <c r="Z239" s="34">
        <v>2.8</v>
      </c>
      <c r="AA239" s="34">
        <v>0</v>
      </c>
      <c r="AB239" s="34">
        <v>0</v>
      </c>
      <c r="AC239" s="34">
        <v>0</v>
      </c>
      <c r="AD239" s="34">
        <v>0.2</v>
      </c>
      <c r="AE239" s="34">
        <v>0.02</v>
      </c>
      <c r="AF239" s="34">
        <v>0.02</v>
      </c>
      <c r="AG239" s="34">
        <v>0.2</v>
      </c>
      <c r="AH239" s="34">
        <v>0.4</v>
      </c>
      <c r="AI239" s="34">
        <v>4</v>
      </c>
      <c r="AJ239" s="34">
        <v>0.4</v>
      </c>
      <c r="AK239" s="34">
        <v>16</v>
      </c>
      <c r="AL239" s="34">
        <v>20</v>
      </c>
      <c r="AM239" s="34">
        <v>28</v>
      </c>
      <c r="AN239" s="34">
        <v>28</v>
      </c>
      <c r="AO239" s="34">
        <v>4</v>
      </c>
      <c r="AP239" s="34">
        <v>16</v>
      </c>
      <c r="AQ239" s="34">
        <v>4</v>
      </c>
      <c r="AR239" s="34">
        <v>14</v>
      </c>
      <c r="AS239" s="34">
        <v>26</v>
      </c>
      <c r="AT239" s="34">
        <v>16</v>
      </c>
      <c r="AU239" s="34">
        <v>116</v>
      </c>
      <c r="AV239" s="34">
        <v>10</v>
      </c>
      <c r="AW239" s="34">
        <v>22</v>
      </c>
      <c r="AX239" s="34">
        <v>64</v>
      </c>
      <c r="AY239" s="34">
        <v>0</v>
      </c>
      <c r="AZ239" s="34">
        <v>20</v>
      </c>
      <c r="BA239" s="34">
        <v>24</v>
      </c>
      <c r="BB239" s="34">
        <v>10</v>
      </c>
      <c r="BC239" s="34">
        <v>8</v>
      </c>
      <c r="BD239" s="34">
        <v>0</v>
      </c>
      <c r="BE239" s="34">
        <v>0</v>
      </c>
      <c r="BF239" s="34">
        <v>0</v>
      </c>
      <c r="BG239" s="34">
        <v>0</v>
      </c>
      <c r="BH239" s="34">
        <v>0</v>
      </c>
      <c r="BI239" s="34">
        <v>0</v>
      </c>
      <c r="BJ239" s="34">
        <v>0</v>
      </c>
      <c r="BK239" s="34">
        <v>0</v>
      </c>
      <c r="BL239" s="34">
        <v>0</v>
      </c>
      <c r="BM239" s="34">
        <v>0</v>
      </c>
      <c r="BN239" s="34">
        <v>0</v>
      </c>
      <c r="BO239" s="34">
        <v>0</v>
      </c>
      <c r="BP239" s="34">
        <v>0</v>
      </c>
      <c r="BQ239" s="34">
        <v>0</v>
      </c>
      <c r="BR239" s="34">
        <v>0</v>
      </c>
      <c r="BS239" s="34">
        <v>0</v>
      </c>
      <c r="BT239" s="34">
        <v>0</v>
      </c>
      <c r="BU239" s="34">
        <v>0</v>
      </c>
      <c r="BV239" s="34">
        <v>0</v>
      </c>
      <c r="BW239" s="34">
        <v>0</v>
      </c>
      <c r="BX239" s="34">
        <v>0</v>
      </c>
      <c r="BY239" s="34">
        <v>0</v>
      </c>
      <c r="BZ239" s="34">
        <v>0</v>
      </c>
      <c r="CA239" s="34">
        <v>0</v>
      </c>
      <c r="CB239" s="34">
        <v>176.2</v>
      </c>
      <c r="CC239" s="33">
        <v>9.84</v>
      </c>
      <c r="CE239" s="31">
        <v>0</v>
      </c>
      <c r="CG239" s="31">
        <v>4</v>
      </c>
      <c r="CH239" s="31">
        <v>4</v>
      </c>
      <c r="CI239" s="31">
        <v>4</v>
      </c>
      <c r="CJ239" s="31">
        <v>400</v>
      </c>
      <c r="CK239" s="31">
        <v>182</v>
      </c>
      <c r="CL239" s="31">
        <v>291</v>
      </c>
      <c r="CM239" s="31">
        <v>0.6</v>
      </c>
      <c r="CN239" s="31">
        <v>0.6</v>
      </c>
      <c r="CO239" s="31">
        <v>0.6</v>
      </c>
      <c r="CP239" s="31">
        <v>0</v>
      </c>
      <c r="CQ239" s="31">
        <v>0</v>
      </c>
      <c r="CR239" s="31">
        <v>8.1999999999999993</v>
      </c>
    </row>
    <row r="240" spans="1:96" s="28" customFormat="1">
      <c r="A240" s="28" t="str">
        <f>"13"</f>
        <v>13</v>
      </c>
      <c r="B240" s="29" t="s">
        <v>106</v>
      </c>
      <c r="C240" s="30" t="str">
        <f>"150"</f>
        <v>150</v>
      </c>
      <c r="D240" s="30">
        <v>0.6</v>
      </c>
      <c r="E240" s="30">
        <v>0</v>
      </c>
      <c r="F240" s="30">
        <v>0.6</v>
      </c>
      <c r="G240" s="30">
        <v>0.6</v>
      </c>
      <c r="H240" s="30">
        <v>17.399999999999999</v>
      </c>
      <c r="I240" s="30">
        <v>73.02</v>
      </c>
      <c r="J240" s="18">
        <v>0.15</v>
      </c>
      <c r="K240" s="18">
        <v>0</v>
      </c>
      <c r="L240" s="18">
        <v>0</v>
      </c>
      <c r="M240" s="18">
        <v>0</v>
      </c>
      <c r="N240" s="18">
        <v>13.5</v>
      </c>
      <c r="O240" s="18">
        <v>1.2</v>
      </c>
      <c r="P240" s="18">
        <v>2.7</v>
      </c>
      <c r="Q240" s="18">
        <v>0</v>
      </c>
      <c r="R240" s="18">
        <v>0</v>
      </c>
      <c r="S240" s="18">
        <v>1.2</v>
      </c>
      <c r="T240" s="18">
        <v>0.75</v>
      </c>
      <c r="U240" s="18">
        <v>39</v>
      </c>
      <c r="V240" s="18">
        <v>417</v>
      </c>
      <c r="W240" s="18">
        <v>24</v>
      </c>
      <c r="X240" s="18">
        <v>13.5</v>
      </c>
      <c r="Y240" s="18">
        <v>16.5</v>
      </c>
      <c r="Z240" s="18">
        <v>3.3</v>
      </c>
      <c r="AA240" s="18">
        <v>0</v>
      </c>
      <c r="AB240" s="18">
        <v>45</v>
      </c>
      <c r="AC240" s="18">
        <v>7.5</v>
      </c>
      <c r="AD240" s="18">
        <v>0.3</v>
      </c>
      <c r="AE240" s="18">
        <v>0.05</v>
      </c>
      <c r="AF240" s="18">
        <v>0.03</v>
      </c>
      <c r="AG240" s="18">
        <v>0.45</v>
      </c>
      <c r="AH240" s="18">
        <v>0.6</v>
      </c>
      <c r="AI240" s="18">
        <v>15</v>
      </c>
      <c r="AJ240" s="18">
        <v>0</v>
      </c>
      <c r="AK240" s="18">
        <v>18</v>
      </c>
      <c r="AL240" s="18">
        <v>19.5</v>
      </c>
      <c r="AM240" s="18">
        <v>28.5</v>
      </c>
      <c r="AN240" s="18">
        <v>27</v>
      </c>
      <c r="AO240" s="18">
        <v>4.5</v>
      </c>
      <c r="AP240" s="18">
        <v>16.5</v>
      </c>
      <c r="AQ240" s="18">
        <v>4.5</v>
      </c>
      <c r="AR240" s="18">
        <v>13.5</v>
      </c>
      <c r="AS240" s="18">
        <v>25.5</v>
      </c>
      <c r="AT240" s="18">
        <v>15</v>
      </c>
      <c r="AU240" s="18">
        <v>117</v>
      </c>
      <c r="AV240" s="18">
        <v>10.5</v>
      </c>
      <c r="AW240" s="18">
        <v>21</v>
      </c>
      <c r="AX240" s="18">
        <v>63</v>
      </c>
      <c r="AY240" s="18">
        <v>0</v>
      </c>
      <c r="AZ240" s="18">
        <v>19.5</v>
      </c>
      <c r="BA240" s="18">
        <v>24</v>
      </c>
      <c r="BB240" s="18">
        <v>9</v>
      </c>
      <c r="BC240" s="18">
        <v>7.5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18">
        <v>0</v>
      </c>
      <c r="BO240" s="18">
        <v>0</v>
      </c>
      <c r="BP240" s="18">
        <v>0</v>
      </c>
      <c r="BQ240" s="18">
        <v>0</v>
      </c>
      <c r="BR240" s="18">
        <v>0</v>
      </c>
      <c r="BS240" s="18">
        <v>0</v>
      </c>
      <c r="BT240" s="18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0</v>
      </c>
      <c r="BZ240" s="18">
        <v>0</v>
      </c>
      <c r="CA240" s="18">
        <v>0</v>
      </c>
      <c r="CB240" s="18">
        <v>129.44999999999999</v>
      </c>
      <c r="CC240" s="30">
        <v>27</v>
      </c>
      <c r="CE240" s="28">
        <v>7.5</v>
      </c>
      <c r="CG240" s="28">
        <v>3</v>
      </c>
      <c r="CH240" s="28">
        <v>3</v>
      </c>
      <c r="CI240" s="28">
        <v>3</v>
      </c>
      <c r="CJ240" s="28">
        <v>225</v>
      </c>
      <c r="CK240" s="28">
        <v>225</v>
      </c>
      <c r="CL240" s="28">
        <v>225</v>
      </c>
      <c r="CM240" s="28">
        <v>0</v>
      </c>
      <c r="CN240" s="28">
        <v>0</v>
      </c>
      <c r="CO240" s="28">
        <v>0</v>
      </c>
      <c r="CP240" s="28">
        <v>0</v>
      </c>
      <c r="CQ240" s="28">
        <v>0</v>
      </c>
      <c r="CR240" s="28">
        <v>22.5</v>
      </c>
    </row>
    <row r="241" spans="1:96" s="38" customFormat="1" ht="11.4">
      <c r="B241" s="35" t="s">
        <v>107</v>
      </c>
      <c r="C241" s="36"/>
      <c r="D241" s="36">
        <v>31.04</v>
      </c>
      <c r="E241" s="36">
        <v>13.25</v>
      </c>
      <c r="F241" s="36">
        <v>28.97</v>
      </c>
      <c r="G241" s="36">
        <v>8.9</v>
      </c>
      <c r="H241" s="36">
        <v>135.62</v>
      </c>
      <c r="I241" s="36">
        <v>817.93</v>
      </c>
      <c r="J241" s="37">
        <v>7.46</v>
      </c>
      <c r="K241" s="37">
        <v>4.29</v>
      </c>
      <c r="L241" s="37">
        <v>0</v>
      </c>
      <c r="M241" s="37">
        <v>0</v>
      </c>
      <c r="N241" s="37">
        <v>40.35</v>
      </c>
      <c r="O241" s="37">
        <v>81.38</v>
      </c>
      <c r="P241" s="37">
        <v>13.89</v>
      </c>
      <c r="Q241" s="37">
        <v>0</v>
      </c>
      <c r="R241" s="37">
        <v>0</v>
      </c>
      <c r="S241" s="37">
        <v>2.76</v>
      </c>
      <c r="T241" s="37">
        <v>8.69</v>
      </c>
      <c r="U241" s="37">
        <v>1291.5</v>
      </c>
      <c r="V241" s="37">
        <v>1612.3</v>
      </c>
      <c r="W241" s="37">
        <v>107.87</v>
      </c>
      <c r="X241" s="37">
        <v>185.28</v>
      </c>
      <c r="Y241" s="37">
        <v>431.02</v>
      </c>
      <c r="Z241" s="37">
        <v>14.01</v>
      </c>
      <c r="AA241" s="37">
        <v>2.7</v>
      </c>
      <c r="AB241" s="37">
        <v>1141.45</v>
      </c>
      <c r="AC241" s="37">
        <v>218.1</v>
      </c>
      <c r="AD241" s="37">
        <v>4.9800000000000004</v>
      </c>
      <c r="AE241" s="37">
        <v>0.47</v>
      </c>
      <c r="AF241" s="37">
        <v>0.35</v>
      </c>
      <c r="AG241" s="37">
        <v>7.08</v>
      </c>
      <c r="AH241" s="37">
        <v>13.74</v>
      </c>
      <c r="AI241" s="37">
        <v>30.2</v>
      </c>
      <c r="AJ241" s="37">
        <v>0.4</v>
      </c>
      <c r="AK241" s="37">
        <v>1370.89</v>
      </c>
      <c r="AL241" s="37">
        <v>1130.05</v>
      </c>
      <c r="AM241" s="37">
        <v>2046.34</v>
      </c>
      <c r="AN241" s="37">
        <v>1702.94</v>
      </c>
      <c r="AO241" s="37">
        <v>607.59</v>
      </c>
      <c r="AP241" s="37">
        <v>1054.6500000000001</v>
      </c>
      <c r="AQ241" s="37">
        <v>343.83</v>
      </c>
      <c r="AR241" s="37">
        <v>1299.1500000000001</v>
      </c>
      <c r="AS241" s="37">
        <v>1425.17</v>
      </c>
      <c r="AT241" s="37">
        <v>1796.25</v>
      </c>
      <c r="AU241" s="37">
        <v>2466.41</v>
      </c>
      <c r="AV241" s="37">
        <v>834.13</v>
      </c>
      <c r="AW241" s="37">
        <v>1392.22</v>
      </c>
      <c r="AX241" s="37">
        <v>5617.99</v>
      </c>
      <c r="AY241" s="37">
        <v>206.63</v>
      </c>
      <c r="AZ241" s="37">
        <v>1431.82</v>
      </c>
      <c r="BA241" s="37">
        <v>1255.3</v>
      </c>
      <c r="BB241" s="37">
        <v>929.65</v>
      </c>
      <c r="BC241" s="37">
        <v>531.16</v>
      </c>
      <c r="BD241" s="37">
        <v>0</v>
      </c>
      <c r="BE241" s="37">
        <v>0</v>
      </c>
      <c r="BF241" s="37">
        <v>0</v>
      </c>
      <c r="BG241" s="37">
        <v>0</v>
      </c>
      <c r="BH241" s="37">
        <v>0</v>
      </c>
      <c r="BI241" s="37">
        <v>0.01</v>
      </c>
      <c r="BJ241" s="37">
        <v>0</v>
      </c>
      <c r="BK241" s="37">
        <v>0.76</v>
      </c>
      <c r="BL241" s="37">
        <v>0</v>
      </c>
      <c r="BM241" s="37">
        <v>0.26</v>
      </c>
      <c r="BN241" s="37">
        <v>0.03</v>
      </c>
      <c r="BO241" s="37">
        <v>0.04</v>
      </c>
      <c r="BP241" s="37">
        <v>0</v>
      </c>
      <c r="BQ241" s="37">
        <v>0</v>
      </c>
      <c r="BR241" s="37">
        <v>0.02</v>
      </c>
      <c r="BS241" s="37">
        <v>2.0099999999999998</v>
      </c>
      <c r="BT241" s="37">
        <v>0.01</v>
      </c>
      <c r="BU241" s="37">
        <v>0</v>
      </c>
      <c r="BV241" s="37">
        <v>4.09</v>
      </c>
      <c r="BW241" s="37">
        <v>0.08</v>
      </c>
      <c r="BX241" s="37">
        <v>0</v>
      </c>
      <c r="BY241" s="37">
        <v>0</v>
      </c>
      <c r="BZ241" s="37">
        <v>0</v>
      </c>
      <c r="CA241" s="37">
        <v>0</v>
      </c>
      <c r="CB241" s="37">
        <v>804.31</v>
      </c>
      <c r="CC241" s="36">
        <f>SUM($CC$231:$CC$240)</f>
        <v>136.54000000000002</v>
      </c>
      <c r="CD241" s="38">
        <f>$I$241/$I$242*100</f>
        <v>57.478461300614178</v>
      </c>
      <c r="CE241" s="38">
        <v>192.94</v>
      </c>
      <c r="CG241" s="38">
        <v>150.04</v>
      </c>
      <c r="CH241" s="38">
        <v>85.82</v>
      </c>
      <c r="CI241" s="38">
        <v>117.93</v>
      </c>
      <c r="CJ241" s="38">
        <v>5791.42</v>
      </c>
      <c r="CK241" s="38">
        <v>2746.12</v>
      </c>
      <c r="CL241" s="38">
        <v>4268.7700000000004</v>
      </c>
      <c r="CM241" s="38">
        <v>107.8</v>
      </c>
      <c r="CN241" s="38">
        <v>66.06</v>
      </c>
      <c r="CO241" s="38">
        <v>86.96</v>
      </c>
      <c r="CP241" s="38">
        <v>0</v>
      </c>
      <c r="CQ241" s="38">
        <v>2.78</v>
      </c>
    </row>
    <row r="242" spans="1:96" s="38" customFormat="1" ht="11.4">
      <c r="B242" s="35" t="s">
        <v>108</v>
      </c>
      <c r="C242" s="36"/>
      <c r="D242" s="36">
        <v>48.15</v>
      </c>
      <c r="E242" s="36">
        <v>20.47</v>
      </c>
      <c r="F242" s="36">
        <v>44.34</v>
      </c>
      <c r="G242" s="36">
        <v>11.7</v>
      </c>
      <c r="H242" s="36">
        <v>237.3</v>
      </c>
      <c r="I242" s="36">
        <v>1423.02</v>
      </c>
      <c r="J242" s="37">
        <v>17.260000000000002</v>
      </c>
      <c r="K242" s="37">
        <v>4.4800000000000004</v>
      </c>
      <c r="L242" s="37">
        <v>0</v>
      </c>
      <c r="M242" s="37">
        <v>0</v>
      </c>
      <c r="N242" s="37">
        <v>80.08</v>
      </c>
      <c r="O242" s="37">
        <v>139.24</v>
      </c>
      <c r="P242" s="37">
        <v>17.97</v>
      </c>
      <c r="Q242" s="37">
        <v>0</v>
      </c>
      <c r="R242" s="37">
        <v>0</v>
      </c>
      <c r="S242" s="37">
        <v>3.4</v>
      </c>
      <c r="T242" s="37">
        <v>13.27</v>
      </c>
      <c r="U242" s="37">
        <v>1912.66</v>
      </c>
      <c r="V242" s="37">
        <v>2102.48</v>
      </c>
      <c r="W242" s="37">
        <v>406.52</v>
      </c>
      <c r="X242" s="37">
        <v>253.92</v>
      </c>
      <c r="Y242" s="37">
        <v>720.88</v>
      </c>
      <c r="Z242" s="37">
        <v>16.37</v>
      </c>
      <c r="AA242" s="37">
        <v>56.58</v>
      </c>
      <c r="AB242" s="37">
        <v>1185.6500000000001</v>
      </c>
      <c r="AC242" s="37">
        <v>308.89</v>
      </c>
      <c r="AD242" s="37">
        <v>6.42</v>
      </c>
      <c r="AE242" s="37">
        <v>0.63</v>
      </c>
      <c r="AF242" s="37">
        <v>0.71</v>
      </c>
      <c r="AG242" s="37">
        <v>8.27</v>
      </c>
      <c r="AH242" s="37">
        <v>18.38</v>
      </c>
      <c r="AI242" s="37">
        <v>31.4</v>
      </c>
      <c r="AJ242" s="37">
        <v>0.4</v>
      </c>
      <c r="AK242" s="37">
        <v>2208.9299999999998</v>
      </c>
      <c r="AL242" s="37">
        <v>1955.25</v>
      </c>
      <c r="AM242" s="37">
        <v>3360.75</v>
      </c>
      <c r="AN242" s="37">
        <v>2457.59</v>
      </c>
      <c r="AO242" s="37">
        <v>915.08</v>
      </c>
      <c r="AP242" s="37">
        <v>1635.13</v>
      </c>
      <c r="AQ242" s="37">
        <v>546.74</v>
      </c>
      <c r="AR242" s="37">
        <v>2122.96</v>
      </c>
      <c r="AS242" s="37">
        <v>1803.38</v>
      </c>
      <c r="AT242" s="37">
        <v>2293.48</v>
      </c>
      <c r="AU242" s="37">
        <v>2977.72</v>
      </c>
      <c r="AV242" s="37">
        <v>1074.77</v>
      </c>
      <c r="AW242" s="37">
        <v>1762.62</v>
      </c>
      <c r="AX242" s="37">
        <v>8869</v>
      </c>
      <c r="AY242" s="37">
        <v>206.63</v>
      </c>
      <c r="AZ242" s="37">
        <v>2568.7399999999998</v>
      </c>
      <c r="BA242" s="37">
        <v>1797.91</v>
      </c>
      <c r="BB242" s="37">
        <v>1584.89</v>
      </c>
      <c r="BC242" s="37">
        <v>795.43</v>
      </c>
      <c r="BD242" s="37">
        <v>0.2</v>
      </c>
      <c r="BE242" s="37">
        <v>0.09</v>
      </c>
      <c r="BF242" s="37">
        <v>0.05</v>
      </c>
      <c r="BG242" s="37">
        <v>0.11</v>
      </c>
      <c r="BH242" s="37">
        <v>0.13</v>
      </c>
      <c r="BI242" s="37">
        <v>0.62</v>
      </c>
      <c r="BJ242" s="37">
        <v>0</v>
      </c>
      <c r="BK242" s="37">
        <v>2.61</v>
      </c>
      <c r="BL242" s="37">
        <v>0</v>
      </c>
      <c r="BM242" s="37">
        <v>0.84</v>
      </c>
      <c r="BN242" s="37">
        <v>0.03</v>
      </c>
      <c r="BO242" s="37">
        <v>0.04</v>
      </c>
      <c r="BP242" s="37">
        <v>0</v>
      </c>
      <c r="BQ242" s="37">
        <v>0.12</v>
      </c>
      <c r="BR242" s="37">
        <v>0.2</v>
      </c>
      <c r="BS242" s="37">
        <v>4.66</v>
      </c>
      <c r="BT242" s="37">
        <v>0.01</v>
      </c>
      <c r="BU242" s="37">
        <v>0</v>
      </c>
      <c r="BV242" s="37">
        <v>4.7699999999999996</v>
      </c>
      <c r="BW242" s="37">
        <v>0.12</v>
      </c>
      <c r="BX242" s="37">
        <v>0.02</v>
      </c>
      <c r="BY242" s="37">
        <v>0</v>
      </c>
      <c r="BZ242" s="37">
        <v>0</v>
      </c>
      <c r="CA242" s="37">
        <v>0</v>
      </c>
      <c r="CB242" s="37">
        <v>1207.08</v>
      </c>
      <c r="CC242" s="36">
        <v>208.37</v>
      </c>
      <c r="CE242" s="38">
        <v>254.19</v>
      </c>
      <c r="CG242" s="38">
        <v>190.46</v>
      </c>
      <c r="CH242" s="38">
        <v>102.84</v>
      </c>
      <c r="CI242" s="38">
        <v>146.65</v>
      </c>
      <c r="CJ242" s="38">
        <v>10198.129999999999</v>
      </c>
      <c r="CK242" s="38">
        <v>4355.25</v>
      </c>
      <c r="CL242" s="38">
        <v>7276.69</v>
      </c>
      <c r="CM242" s="38">
        <v>163.74</v>
      </c>
      <c r="CN242" s="38">
        <v>97.64</v>
      </c>
      <c r="CO242" s="38">
        <v>130.72</v>
      </c>
      <c r="CP242" s="38">
        <v>14.5</v>
      </c>
      <c r="CQ242" s="38">
        <v>3.5</v>
      </c>
    </row>
    <row r="243" spans="1:96" hidden="1">
      <c r="C243" s="16"/>
      <c r="D243" s="16"/>
      <c r="E243" s="16"/>
      <c r="F243" s="16"/>
      <c r="G243" s="16"/>
      <c r="H243" s="16"/>
      <c r="I243" s="16"/>
    </row>
    <row r="244" spans="1:96" hidden="1">
      <c r="B244" s="14" t="s">
        <v>109</v>
      </c>
      <c r="C244" s="16"/>
      <c r="D244" s="16">
        <v>14</v>
      </c>
      <c r="E244" s="16"/>
      <c r="F244" s="16">
        <v>22</v>
      </c>
      <c r="G244" s="16"/>
      <c r="H244" s="16">
        <v>64</v>
      </c>
      <c r="I244" s="16"/>
    </row>
    <row r="245" spans="1:96" hidden="1">
      <c r="C245" s="16"/>
      <c r="D245" s="16"/>
      <c r="E245" s="16"/>
      <c r="F245" s="16"/>
      <c r="G245" s="16"/>
      <c r="H245" s="16"/>
      <c r="I245" s="16"/>
    </row>
    <row r="246" spans="1:96" hidden="1">
      <c r="C246" s="16"/>
      <c r="D246" s="16"/>
      <c r="E246" s="16"/>
      <c r="F246" s="16"/>
      <c r="G246" s="16"/>
      <c r="H246" s="16"/>
      <c r="I246" s="16"/>
    </row>
    <row r="247" spans="1:96">
      <c r="B247" s="27" t="s">
        <v>167</v>
      </c>
      <c r="C247" s="16"/>
      <c r="D247" s="16"/>
      <c r="E247" s="16"/>
      <c r="F247" s="16"/>
      <c r="G247" s="16"/>
      <c r="H247" s="16"/>
      <c r="I247" s="16"/>
    </row>
    <row r="248" spans="1:96">
      <c r="B248" s="27" t="s">
        <v>91</v>
      </c>
      <c r="C248" s="16"/>
      <c r="D248" s="16"/>
      <c r="E248" s="16"/>
      <c r="F248" s="16"/>
      <c r="G248" s="16"/>
      <c r="H248" s="16"/>
      <c r="I248" s="16"/>
    </row>
    <row r="249" spans="1:96" s="31" customFormat="1" ht="24">
      <c r="A249" s="31" t="str">
        <f>"8/4"</f>
        <v>8/4</v>
      </c>
      <c r="B249" s="32" t="s">
        <v>111</v>
      </c>
      <c r="C249" s="33" t="str">
        <f>"180"</f>
        <v>180</v>
      </c>
      <c r="D249" s="33">
        <v>5.74</v>
      </c>
      <c r="E249" s="33">
        <v>2.12</v>
      </c>
      <c r="F249" s="33">
        <v>6.67</v>
      </c>
      <c r="G249" s="33">
        <v>2.0099999999999998</v>
      </c>
      <c r="H249" s="33">
        <v>26.24</v>
      </c>
      <c r="I249" s="33">
        <v>185.04511019999998</v>
      </c>
      <c r="J249" s="34">
        <v>4.01</v>
      </c>
      <c r="K249" s="34">
        <v>0.1</v>
      </c>
      <c r="L249" s="34">
        <v>0</v>
      </c>
      <c r="M249" s="34">
        <v>0</v>
      </c>
      <c r="N249" s="34">
        <v>6.76</v>
      </c>
      <c r="O249" s="34">
        <v>17.72</v>
      </c>
      <c r="P249" s="34">
        <v>1.77</v>
      </c>
      <c r="Q249" s="34">
        <v>0</v>
      </c>
      <c r="R249" s="34">
        <v>0</v>
      </c>
      <c r="S249" s="34">
        <v>7.0000000000000007E-2</v>
      </c>
      <c r="T249" s="34">
        <v>1.84</v>
      </c>
      <c r="U249" s="34">
        <v>321.89999999999998</v>
      </c>
      <c r="V249" s="34">
        <v>187.94</v>
      </c>
      <c r="W249" s="34">
        <v>94.24</v>
      </c>
      <c r="X249" s="34">
        <v>45.27</v>
      </c>
      <c r="Y249" s="34">
        <v>150.47999999999999</v>
      </c>
      <c r="Z249" s="34">
        <v>1.1100000000000001</v>
      </c>
      <c r="AA249" s="34">
        <v>19.440000000000001</v>
      </c>
      <c r="AB249" s="34">
        <v>16.559999999999999</v>
      </c>
      <c r="AC249" s="34">
        <v>36.090000000000003</v>
      </c>
      <c r="AD249" s="34">
        <v>0.56000000000000005</v>
      </c>
      <c r="AE249" s="34">
        <v>0.13</v>
      </c>
      <c r="AF249" s="34">
        <v>0.12</v>
      </c>
      <c r="AG249" s="34">
        <v>0.32</v>
      </c>
      <c r="AH249" s="34">
        <v>2.08</v>
      </c>
      <c r="AI249" s="34">
        <v>0.37</v>
      </c>
      <c r="AJ249" s="34">
        <v>0</v>
      </c>
      <c r="AK249" s="34">
        <v>282.64999999999998</v>
      </c>
      <c r="AL249" s="34">
        <v>231.91</v>
      </c>
      <c r="AM249" s="34">
        <v>383.41</v>
      </c>
      <c r="AN249" s="34">
        <v>280.07</v>
      </c>
      <c r="AO249" s="34">
        <v>87.96</v>
      </c>
      <c r="AP249" s="34">
        <v>205.7</v>
      </c>
      <c r="AQ249" s="34">
        <v>90.31</v>
      </c>
      <c r="AR249" s="34">
        <v>264.14</v>
      </c>
      <c r="AS249" s="34">
        <v>149.54</v>
      </c>
      <c r="AT249" s="34">
        <v>225.26</v>
      </c>
      <c r="AU249" s="34">
        <v>281.39</v>
      </c>
      <c r="AV249" s="34">
        <v>75.790000000000006</v>
      </c>
      <c r="AW249" s="34">
        <v>311.36</v>
      </c>
      <c r="AX249" s="34">
        <v>599.29</v>
      </c>
      <c r="AY249" s="34">
        <v>0</v>
      </c>
      <c r="AZ249" s="34">
        <v>197.25</v>
      </c>
      <c r="BA249" s="34">
        <v>158.83000000000001</v>
      </c>
      <c r="BB249" s="34">
        <v>261.23</v>
      </c>
      <c r="BC249" s="34">
        <v>103.91</v>
      </c>
      <c r="BD249" s="34">
        <v>0.11</v>
      </c>
      <c r="BE249" s="34">
        <v>0.05</v>
      </c>
      <c r="BF249" s="34">
        <v>0.03</v>
      </c>
      <c r="BG249" s="34">
        <v>0.06</v>
      </c>
      <c r="BH249" s="34">
        <v>7.0000000000000007E-2</v>
      </c>
      <c r="BI249" s="34">
        <v>0.32</v>
      </c>
      <c r="BJ249" s="34">
        <v>0</v>
      </c>
      <c r="BK249" s="34">
        <v>1.25</v>
      </c>
      <c r="BL249" s="34">
        <v>0</v>
      </c>
      <c r="BM249" s="34">
        <v>0.28999999999999998</v>
      </c>
      <c r="BN249" s="34">
        <v>0</v>
      </c>
      <c r="BO249" s="34">
        <v>0</v>
      </c>
      <c r="BP249" s="34">
        <v>0</v>
      </c>
      <c r="BQ249" s="34">
        <v>0.06</v>
      </c>
      <c r="BR249" s="34">
        <v>0.09</v>
      </c>
      <c r="BS249" s="34">
        <v>1.32</v>
      </c>
      <c r="BT249" s="34">
        <v>0</v>
      </c>
      <c r="BU249" s="34">
        <v>0</v>
      </c>
      <c r="BV249" s="34">
        <v>0.78</v>
      </c>
      <c r="BW249" s="34">
        <v>0.02</v>
      </c>
      <c r="BX249" s="34">
        <v>0</v>
      </c>
      <c r="BY249" s="34">
        <v>0</v>
      </c>
      <c r="BZ249" s="34">
        <v>0</v>
      </c>
      <c r="CA249" s="34">
        <v>0</v>
      </c>
      <c r="CB249" s="34">
        <v>158.66999999999999</v>
      </c>
      <c r="CC249" s="33">
        <v>19.940000000000001</v>
      </c>
      <c r="CE249" s="31">
        <v>22.2</v>
      </c>
      <c r="CG249" s="31">
        <v>39.049999999999997</v>
      </c>
      <c r="CH249" s="31">
        <v>17.34</v>
      </c>
      <c r="CI249" s="31">
        <v>28.19</v>
      </c>
      <c r="CJ249" s="31">
        <v>1718.66</v>
      </c>
      <c r="CK249" s="31">
        <v>779.59</v>
      </c>
      <c r="CL249" s="31">
        <v>1249.1300000000001</v>
      </c>
      <c r="CM249" s="31">
        <v>33.79</v>
      </c>
      <c r="CN249" s="31">
        <v>17.55</v>
      </c>
      <c r="CO249" s="31">
        <v>25.67</v>
      </c>
      <c r="CP249" s="31">
        <v>3.6</v>
      </c>
      <c r="CQ249" s="31">
        <v>0.72</v>
      </c>
      <c r="CR249" s="31">
        <v>12.09</v>
      </c>
    </row>
    <row r="250" spans="1:96" s="31" customFormat="1">
      <c r="A250" s="31" t="str">
        <f>"1/6"</f>
        <v>1/6</v>
      </c>
      <c r="B250" s="32" t="s">
        <v>112</v>
      </c>
      <c r="C250" s="33" t="str">
        <f>"40"</f>
        <v>40</v>
      </c>
      <c r="D250" s="33">
        <v>5.08</v>
      </c>
      <c r="E250" s="33">
        <v>5.08</v>
      </c>
      <c r="F250" s="33">
        <v>4.5999999999999996</v>
      </c>
      <c r="G250" s="33">
        <v>0</v>
      </c>
      <c r="H250" s="33">
        <v>0.28000000000000003</v>
      </c>
      <c r="I250" s="33">
        <v>62.783999999999999</v>
      </c>
      <c r="J250" s="34">
        <v>1.2</v>
      </c>
      <c r="K250" s="34">
        <v>0</v>
      </c>
      <c r="L250" s="34">
        <v>0</v>
      </c>
      <c r="M250" s="34">
        <v>0</v>
      </c>
      <c r="N250" s="34">
        <v>0.28000000000000003</v>
      </c>
      <c r="O250" s="34">
        <v>0</v>
      </c>
      <c r="P250" s="34">
        <v>0</v>
      </c>
      <c r="Q250" s="34">
        <v>0</v>
      </c>
      <c r="R250" s="34">
        <v>0</v>
      </c>
      <c r="S250" s="34">
        <v>0</v>
      </c>
      <c r="T250" s="34">
        <v>0.4</v>
      </c>
      <c r="U250" s="34">
        <v>53.6</v>
      </c>
      <c r="V250" s="34">
        <v>56</v>
      </c>
      <c r="W250" s="34">
        <v>22</v>
      </c>
      <c r="X250" s="34">
        <v>4.8</v>
      </c>
      <c r="Y250" s="34">
        <v>76.8</v>
      </c>
      <c r="Z250" s="34">
        <v>1</v>
      </c>
      <c r="AA250" s="34">
        <v>100</v>
      </c>
      <c r="AB250" s="34">
        <v>24</v>
      </c>
      <c r="AC250" s="34">
        <v>104</v>
      </c>
      <c r="AD250" s="34">
        <v>0.24</v>
      </c>
      <c r="AE250" s="34">
        <v>0.03</v>
      </c>
      <c r="AF250" s="34">
        <v>0.18</v>
      </c>
      <c r="AG250" s="34">
        <v>0.08</v>
      </c>
      <c r="AH250" s="34">
        <v>1.44</v>
      </c>
      <c r="AI250" s="34">
        <v>0</v>
      </c>
      <c r="AJ250" s="34">
        <v>0</v>
      </c>
      <c r="AK250" s="34">
        <v>308.8</v>
      </c>
      <c r="AL250" s="34">
        <v>238.8</v>
      </c>
      <c r="AM250" s="34">
        <v>432.4</v>
      </c>
      <c r="AN250" s="34">
        <v>361.2</v>
      </c>
      <c r="AO250" s="34">
        <v>169.6</v>
      </c>
      <c r="AP250" s="34">
        <v>244</v>
      </c>
      <c r="AQ250" s="34">
        <v>81.599999999999994</v>
      </c>
      <c r="AR250" s="34">
        <v>260.8</v>
      </c>
      <c r="AS250" s="34">
        <v>284</v>
      </c>
      <c r="AT250" s="34">
        <v>314.8</v>
      </c>
      <c r="AU250" s="34">
        <v>491.6</v>
      </c>
      <c r="AV250" s="34">
        <v>136</v>
      </c>
      <c r="AW250" s="34">
        <v>166.4</v>
      </c>
      <c r="AX250" s="34">
        <v>709.2</v>
      </c>
      <c r="AY250" s="34">
        <v>5.6</v>
      </c>
      <c r="AZ250" s="34">
        <v>158.4</v>
      </c>
      <c r="BA250" s="34">
        <v>371.2</v>
      </c>
      <c r="BB250" s="34">
        <v>190.4</v>
      </c>
      <c r="BC250" s="34">
        <v>117.2</v>
      </c>
      <c r="BD250" s="34">
        <v>0</v>
      </c>
      <c r="BE250" s="34">
        <v>0</v>
      </c>
      <c r="BF250" s="34">
        <v>0</v>
      </c>
      <c r="BG250" s="34">
        <v>0</v>
      </c>
      <c r="BH250" s="34">
        <v>0</v>
      </c>
      <c r="BI250" s="34">
        <v>0</v>
      </c>
      <c r="BJ250" s="34">
        <v>0</v>
      </c>
      <c r="BK250" s="34">
        <v>0</v>
      </c>
      <c r="BL250" s="34">
        <v>0</v>
      </c>
      <c r="BM250" s="34">
        <v>0</v>
      </c>
      <c r="BN250" s="34">
        <v>0</v>
      </c>
      <c r="BO250" s="34">
        <v>0</v>
      </c>
      <c r="BP250" s="34">
        <v>0</v>
      </c>
      <c r="BQ250" s="34">
        <v>0</v>
      </c>
      <c r="BR250" s="34">
        <v>0</v>
      </c>
      <c r="BS250" s="34">
        <v>0</v>
      </c>
      <c r="BT250" s="34">
        <v>0</v>
      </c>
      <c r="BU250" s="34">
        <v>0</v>
      </c>
      <c r="BV250" s="34">
        <v>0</v>
      </c>
      <c r="BW250" s="34">
        <v>0</v>
      </c>
      <c r="BX250" s="34">
        <v>0</v>
      </c>
      <c r="BY250" s="34">
        <v>0</v>
      </c>
      <c r="BZ250" s="34">
        <v>0</v>
      </c>
      <c r="CA250" s="34">
        <v>0</v>
      </c>
      <c r="CB250" s="34">
        <v>29.64</v>
      </c>
      <c r="CC250" s="33">
        <v>14.52</v>
      </c>
      <c r="CE250" s="31">
        <v>104</v>
      </c>
      <c r="CG250" s="31">
        <v>5.65</v>
      </c>
      <c r="CH250" s="31">
        <v>4.75</v>
      </c>
      <c r="CI250" s="31">
        <v>5.2</v>
      </c>
      <c r="CJ250" s="31">
        <v>810</v>
      </c>
      <c r="CK250" s="31">
        <v>517.5</v>
      </c>
      <c r="CL250" s="31">
        <v>663.75</v>
      </c>
      <c r="CM250" s="31">
        <v>2.5</v>
      </c>
      <c r="CN250" s="31">
        <v>1.75</v>
      </c>
      <c r="CO250" s="31">
        <v>2.13</v>
      </c>
      <c r="CP250" s="31">
        <v>0</v>
      </c>
      <c r="CQ250" s="31">
        <v>0</v>
      </c>
      <c r="CR250" s="31">
        <v>8.8000000000000007</v>
      </c>
    </row>
    <row r="251" spans="1:96" s="31" customFormat="1">
      <c r="A251" s="31" t="str">
        <f>"2"</f>
        <v>2</v>
      </c>
      <c r="B251" s="32" t="s">
        <v>95</v>
      </c>
      <c r="C251" s="33" t="str">
        <f>"40"</f>
        <v>40</v>
      </c>
      <c r="D251" s="33">
        <v>2.64</v>
      </c>
      <c r="E251" s="33">
        <v>0</v>
      </c>
      <c r="F251" s="33">
        <v>0.26</v>
      </c>
      <c r="G251" s="33">
        <v>0.26</v>
      </c>
      <c r="H251" s="33">
        <v>18.760000000000002</v>
      </c>
      <c r="I251" s="33">
        <v>89.560399999999987</v>
      </c>
      <c r="J251" s="34">
        <v>0</v>
      </c>
      <c r="K251" s="34">
        <v>0</v>
      </c>
      <c r="L251" s="34">
        <v>0</v>
      </c>
      <c r="M251" s="34">
        <v>0</v>
      </c>
      <c r="N251" s="34">
        <v>0.44</v>
      </c>
      <c r="O251" s="34">
        <v>18.239999999999998</v>
      </c>
      <c r="P251" s="34">
        <v>0.08</v>
      </c>
      <c r="Q251" s="34">
        <v>0</v>
      </c>
      <c r="R251" s="34">
        <v>0</v>
      </c>
      <c r="S251" s="34">
        <v>0</v>
      </c>
      <c r="T251" s="34">
        <v>0.72</v>
      </c>
      <c r="U251" s="34">
        <v>0</v>
      </c>
      <c r="V251" s="34">
        <v>0</v>
      </c>
      <c r="W251" s="34">
        <v>0</v>
      </c>
      <c r="X251" s="34">
        <v>0</v>
      </c>
      <c r="Y251" s="34">
        <v>0</v>
      </c>
      <c r="Z251" s="34">
        <v>0</v>
      </c>
      <c r="AA251" s="34">
        <v>0</v>
      </c>
      <c r="AB251" s="34">
        <v>0</v>
      </c>
      <c r="AC251" s="34">
        <v>0</v>
      </c>
      <c r="AD251" s="34">
        <v>0</v>
      </c>
      <c r="AE251" s="34">
        <v>0</v>
      </c>
      <c r="AF251" s="34">
        <v>0</v>
      </c>
      <c r="AG251" s="34">
        <v>0</v>
      </c>
      <c r="AH251" s="34">
        <v>0</v>
      </c>
      <c r="AI251" s="34">
        <v>0</v>
      </c>
      <c r="AJ251" s="34">
        <v>0</v>
      </c>
      <c r="AK251" s="34">
        <v>127.72</v>
      </c>
      <c r="AL251" s="34">
        <v>132.94</v>
      </c>
      <c r="AM251" s="34">
        <v>203.58</v>
      </c>
      <c r="AN251" s="34">
        <v>67.510000000000005</v>
      </c>
      <c r="AO251" s="34">
        <v>40.020000000000003</v>
      </c>
      <c r="AP251" s="34">
        <v>80.040000000000006</v>
      </c>
      <c r="AQ251" s="34">
        <v>30.28</v>
      </c>
      <c r="AR251" s="34">
        <v>144.77000000000001</v>
      </c>
      <c r="AS251" s="34">
        <v>89.78</v>
      </c>
      <c r="AT251" s="34">
        <v>125.28</v>
      </c>
      <c r="AU251" s="34">
        <v>103.36</v>
      </c>
      <c r="AV251" s="34">
        <v>54.29</v>
      </c>
      <c r="AW251" s="34">
        <v>96.05</v>
      </c>
      <c r="AX251" s="34">
        <v>803.18</v>
      </c>
      <c r="AY251" s="34">
        <v>0</v>
      </c>
      <c r="AZ251" s="34">
        <v>261.7</v>
      </c>
      <c r="BA251" s="34">
        <v>113.8</v>
      </c>
      <c r="BB251" s="34">
        <v>75.52</v>
      </c>
      <c r="BC251" s="34">
        <v>59.86</v>
      </c>
      <c r="BD251" s="34">
        <v>0</v>
      </c>
      <c r="BE251" s="34">
        <v>0</v>
      </c>
      <c r="BF251" s="34">
        <v>0</v>
      </c>
      <c r="BG251" s="34">
        <v>0</v>
      </c>
      <c r="BH251" s="34">
        <v>0</v>
      </c>
      <c r="BI251" s="34">
        <v>0</v>
      </c>
      <c r="BJ251" s="34">
        <v>0</v>
      </c>
      <c r="BK251" s="34">
        <v>0.03</v>
      </c>
      <c r="BL251" s="34">
        <v>0</v>
      </c>
      <c r="BM251" s="34">
        <v>0</v>
      </c>
      <c r="BN251" s="34">
        <v>0</v>
      </c>
      <c r="BO251" s="34">
        <v>0</v>
      </c>
      <c r="BP251" s="34">
        <v>0</v>
      </c>
      <c r="BQ251" s="34">
        <v>0</v>
      </c>
      <c r="BR251" s="34">
        <v>0</v>
      </c>
      <c r="BS251" s="34">
        <v>0.03</v>
      </c>
      <c r="BT251" s="34">
        <v>0</v>
      </c>
      <c r="BU251" s="34">
        <v>0</v>
      </c>
      <c r="BV251" s="34">
        <v>0.11</v>
      </c>
      <c r="BW251" s="34">
        <v>0.01</v>
      </c>
      <c r="BX251" s="34">
        <v>0</v>
      </c>
      <c r="BY251" s="34">
        <v>0</v>
      </c>
      <c r="BZ251" s="34">
        <v>0</v>
      </c>
      <c r="CA251" s="34">
        <v>0</v>
      </c>
      <c r="CB251" s="34">
        <v>15.64</v>
      </c>
      <c r="CC251" s="33">
        <v>2.88</v>
      </c>
      <c r="CE251" s="31">
        <v>0</v>
      </c>
      <c r="CG251" s="31">
        <v>0</v>
      </c>
      <c r="CH251" s="31">
        <v>0</v>
      </c>
      <c r="CI251" s="31">
        <v>0</v>
      </c>
      <c r="CJ251" s="31">
        <v>802.15</v>
      </c>
      <c r="CK251" s="31">
        <v>309.04000000000002</v>
      </c>
      <c r="CL251" s="31">
        <v>555.6</v>
      </c>
      <c r="CM251" s="31">
        <v>6.42</v>
      </c>
      <c r="CN251" s="31">
        <v>6.42</v>
      </c>
      <c r="CO251" s="31">
        <v>6.42</v>
      </c>
      <c r="CP251" s="31">
        <v>0</v>
      </c>
      <c r="CQ251" s="31">
        <v>0</v>
      </c>
      <c r="CR251" s="31">
        <v>2.4</v>
      </c>
    </row>
    <row r="252" spans="1:96" s="31" customFormat="1">
      <c r="A252" s="31" t="str">
        <f>"4/13"</f>
        <v>4/13</v>
      </c>
      <c r="B252" s="32" t="s">
        <v>113</v>
      </c>
      <c r="C252" s="33" t="str">
        <f>"10"</f>
        <v>10</v>
      </c>
      <c r="D252" s="33">
        <v>2.3199999999999998</v>
      </c>
      <c r="E252" s="33">
        <v>2.3199999999999998</v>
      </c>
      <c r="F252" s="33">
        <v>2.95</v>
      </c>
      <c r="G252" s="33">
        <v>0</v>
      </c>
      <c r="H252" s="33">
        <v>0</v>
      </c>
      <c r="I252" s="33">
        <v>36.43</v>
      </c>
      <c r="J252" s="34">
        <v>1.59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0.2</v>
      </c>
      <c r="T252" s="34">
        <v>0.43</v>
      </c>
      <c r="U252" s="34">
        <v>81</v>
      </c>
      <c r="V252" s="34">
        <v>8.8000000000000007</v>
      </c>
      <c r="W252" s="34">
        <v>88</v>
      </c>
      <c r="X252" s="34">
        <v>3.5</v>
      </c>
      <c r="Y252" s="34">
        <v>50</v>
      </c>
      <c r="Z252" s="34">
        <v>0.1</v>
      </c>
      <c r="AA252" s="34">
        <v>26</v>
      </c>
      <c r="AB252" s="34">
        <v>17</v>
      </c>
      <c r="AC252" s="34">
        <v>28.8</v>
      </c>
      <c r="AD252" s="34">
        <v>0.05</v>
      </c>
      <c r="AE252" s="34">
        <v>0</v>
      </c>
      <c r="AF252" s="34">
        <v>0.03</v>
      </c>
      <c r="AG252" s="34">
        <v>0.02</v>
      </c>
      <c r="AH252" s="34">
        <v>0.61</v>
      </c>
      <c r="AI252" s="34">
        <v>7.0000000000000007E-2</v>
      </c>
      <c r="AJ252" s="34">
        <v>0</v>
      </c>
      <c r="AK252" s="34">
        <v>169</v>
      </c>
      <c r="AL252" s="34">
        <v>97</v>
      </c>
      <c r="AM252" s="34">
        <v>193</v>
      </c>
      <c r="AN252" s="34">
        <v>153</v>
      </c>
      <c r="AO252" s="34">
        <v>54</v>
      </c>
      <c r="AP252" s="34">
        <v>92</v>
      </c>
      <c r="AQ252" s="34">
        <v>66</v>
      </c>
      <c r="AR252" s="34">
        <v>122</v>
      </c>
      <c r="AS252" s="34">
        <v>60</v>
      </c>
      <c r="AT252" s="34">
        <v>71</v>
      </c>
      <c r="AU252" s="34">
        <v>135</v>
      </c>
      <c r="AV252" s="34">
        <v>149</v>
      </c>
      <c r="AW252" s="34">
        <v>38</v>
      </c>
      <c r="AX252" s="34">
        <v>460</v>
      </c>
      <c r="AY252" s="34">
        <v>0</v>
      </c>
      <c r="AZ252" s="34">
        <v>232</v>
      </c>
      <c r="BA252" s="34">
        <v>120</v>
      </c>
      <c r="BB252" s="34">
        <v>135</v>
      </c>
      <c r="BC252" s="34">
        <v>21</v>
      </c>
      <c r="BD252" s="34">
        <v>0</v>
      </c>
      <c r="BE252" s="34">
        <v>0.01</v>
      </c>
      <c r="BF252" s="34">
        <v>0.04</v>
      </c>
      <c r="BG252" s="34">
        <v>0.13</v>
      </c>
      <c r="BH252" s="34">
        <v>0.12</v>
      </c>
      <c r="BI252" s="34">
        <v>0.24</v>
      </c>
      <c r="BJ252" s="34">
        <v>0.03</v>
      </c>
      <c r="BK252" s="34">
        <v>0.62</v>
      </c>
      <c r="BL252" s="34">
        <v>0.02</v>
      </c>
      <c r="BM252" s="34">
        <v>0.34</v>
      </c>
      <c r="BN252" s="34">
        <v>0.02</v>
      </c>
      <c r="BO252" s="34">
        <v>0</v>
      </c>
      <c r="BP252" s="34">
        <v>0</v>
      </c>
      <c r="BQ252" s="34">
        <v>0.04</v>
      </c>
      <c r="BR252" s="34">
        <v>0.05</v>
      </c>
      <c r="BS252" s="34">
        <v>0.68</v>
      </c>
      <c r="BT252" s="34">
        <v>0</v>
      </c>
      <c r="BU252" s="34">
        <v>0</v>
      </c>
      <c r="BV252" s="34">
        <v>7.0000000000000007E-2</v>
      </c>
      <c r="BW252" s="34">
        <v>0</v>
      </c>
      <c r="BX252" s="34">
        <v>0</v>
      </c>
      <c r="BY252" s="34">
        <v>0</v>
      </c>
      <c r="BZ252" s="34">
        <v>0</v>
      </c>
      <c r="CA252" s="34">
        <v>0</v>
      </c>
      <c r="CB252" s="34">
        <v>4.0999999999999996</v>
      </c>
      <c r="CC252" s="33">
        <v>11.58</v>
      </c>
      <c r="CE252" s="31">
        <v>28.83</v>
      </c>
      <c r="CG252" s="31">
        <v>0</v>
      </c>
      <c r="CH252" s="31">
        <v>0</v>
      </c>
      <c r="CI252" s="31">
        <v>0</v>
      </c>
      <c r="CJ252" s="31">
        <v>500</v>
      </c>
      <c r="CK252" s="31">
        <v>370</v>
      </c>
      <c r="CL252" s="31">
        <v>435</v>
      </c>
      <c r="CM252" s="31">
        <v>1.53</v>
      </c>
      <c r="CN252" s="31">
        <v>0.97</v>
      </c>
      <c r="CO252" s="31">
        <v>1.25</v>
      </c>
      <c r="CP252" s="31">
        <v>0</v>
      </c>
      <c r="CQ252" s="31">
        <v>0</v>
      </c>
      <c r="CR252" s="31">
        <v>7.02</v>
      </c>
    </row>
    <row r="253" spans="1:96" s="31" customFormat="1">
      <c r="A253" s="31" t="str">
        <f>"27/10"</f>
        <v>27/10</v>
      </c>
      <c r="B253" s="32" t="s">
        <v>114</v>
      </c>
      <c r="C253" s="33" t="str">
        <f>"200"</f>
        <v>200</v>
      </c>
      <c r="D253" s="33">
        <v>0.1</v>
      </c>
      <c r="E253" s="33">
        <v>0</v>
      </c>
      <c r="F253" s="33">
        <v>0.02</v>
      </c>
      <c r="G253" s="33">
        <v>0.02</v>
      </c>
      <c r="H253" s="33">
        <v>5.94</v>
      </c>
      <c r="I253" s="33">
        <v>23.095202</v>
      </c>
      <c r="J253" s="34">
        <v>0</v>
      </c>
      <c r="K253" s="34">
        <v>0</v>
      </c>
      <c r="L253" s="34">
        <v>0</v>
      </c>
      <c r="M253" s="34">
        <v>0</v>
      </c>
      <c r="N253" s="34">
        <v>5.89</v>
      </c>
      <c r="O253" s="34">
        <v>0</v>
      </c>
      <c r="P253" s="34">
        <v>0.05</v>
      </c>
      <c r="Q253" s="34">
        <v>0</v>
      </c>
      <c r="R253" s="34">
        <v>0</v>
      </c>
      <c r="S253" s="34">
        <v>0</v>
      </c>
      <c r="T253" s="34">
        <v>0.03</v>
      </c>
      <c r="U253" s="34">
        <v>0.06</v>
      </c>
      <c r="V253" s="34">
        <v>0.18</v>
      </c>
      <c r="W253" s="34">
        <v>0.17</v>
      </c>
      <c r="X253" s="34">
        <v>0</v>
      </c>
      <c r="Y253" s="34">
        <v>0</v>
      </c>
      <c r="Z253" s="34">
        <v>0.02</v>
      </c>
      <c r="AA253" s="34">
        <v>0</v>
      </c>
      <c r="AB253" s="34">
        <v>0</v>
      </c>
      <c r="AC253" s="34">
        <v>0</v>
      </c>
      <c r="AD253" s="34">
        <v>0</v>
      </c>
      <c r="AE253" s="34">
        <v>0</v>
      </c>
      <c r="AF253" s="34">
        <v>0</v>
      </c>
      <c r="AG253" s="34">
        <v>0</v>
      </c>
      <c r="AH253" s="34">
        <v>0</v>
      </c>
      <c r="AI253" s="34">
        <v>0</v>
      </c>
      <c r="AJ253" s="34">
        <v>0</v>
      </c>
      <c r="AK253" s="34">
        <v>0</v>
      </c>
      <c r="AL253" s="34">
        <v>0</v>
      </c>
      <c r="AM253" s="34">
        <v>0</v>
      </c>
      <c r="AN253" s="34">
        <v>0</v>
      </c>
      <c r="AO253" s="34">
        <v>0</v>
      </c>
      <c r="AP253" s="34">
        <v>0</v>
      </c>
      <c r="AQ253" s="34">
        <v>0</v>
      </c>
      <c r="AR253" s="34">
        <v>0</v>
      </c>
      <c r="AS253" s="34">
        <v>0</v>
      </c>
      <c r="AT253" s="34">
        <v>0</v>
      </c>
      <c r="AU253" s="34">
        <v>0</v>
      </c>
      <c r="AV253" s="34">
        <v>0</v>
      </c>
      <c r="AW253" s="34">
        <v>0</v>
      </c>
      <c r="AX253" s="34">
        <v>0</v>
      </c>
      <c r="AY253" s="34">
        <v>0</v>
      </c>
      <c r="AZ253" s="34">
        <v>0</v>
      </c>
      <c r="BA253" s="34">
        <v>0</v>
      </c>
      <c r="BB253" s="34">
        <v>0</v>
      </c>
      <c r="BC253" s="34">
        <v>0</v>
      </c>
      <c r="BD253" s="34">
        <v>0</v>
      </c>
      <c r="BE253" s="34">
        <v>0</v>
      </c>
      <c r="BF253" s="34">
        <v>0</v>
      </c>
      <c r="BG253" s="34">
        <v>0</v>
      </c>
      <c r="BH253" s="34">
        <v>0</v>
      </c>
      <c r="BI253" s="34">
        <v>0</v>
      </c>
      <c r="BJ253" s="34">
        <v>0</v>
      </c>
      <c r="BK253" s="34">
        <v>0</v>
      </c>
      <c r="BL253" s="34">
        <v>0</v>
      </c>
      <c r="BM253" s="34">
        <v>0</v>
      </c>
      <c r="BN253" s="34">
        <v>0</v>
      </c>
      <c r="BO253" s="34">
        <v>0</v>
      </c>
      <c r="BP253" s="34">
        <v>0</v>
      </c>
      <c r="BQ253" s="34">
        <v>0</v>
      </c>
      <c r="BR253" s="34">
        <v>0</v>
      </c>
      <c r="BS253" s="34">
        <v>0</v>
      </c>
      <c r="BT253" s="34">
        <v>0</v>
      </c>
      <c r="BU253" s="34">
        <v>0</v>
      </c>
      <c r="BV253" s="34">
        <v>0</v>
      </c>
      <c r="BW253" s="34">
        <v>0</v>
      </c>
      <c r="BX253" s="34">
        <v>0</v>
      </c>
      <c r="BY253" s="34">
        <v>0</v>
      </c>
      <c r="BZ253" s="34">
        <v>0</v>
      </c>
      <c r="CA253" s="34">
        <v>0</v>
      </c>
      <c r="CB253" s="34">
        <v>200.05</v>
      </c>
      <c r="CC253" s="33">
        <v>1.2</v>
      </c>
      <c r="CE253" s="31">
        <v>0</v>
      </c>
      <c r="CG253" s="31">
        <v>0.6</v>
      </c>
      <c r="CH253" s="31">
        <v>0.6</v>
      </c>
      <c r="CI253" s="31">
        <v>0.6</v>
      </c>
      <c r="CJ253" s="31">
        <v>60</v>
      </c>
      <c r="CK253" s="31">
        <v>24.6</v>
      </c>
      <c r="CL253" s="31">
        <v>42.3</v>
      </c>
      <c r="CM253" s="31">
        <v>6.54</v>
      </c>
      <c r="CN253" s="31">
        <v>3.84</v>
      </c>
      <c r="CO253" s="31">
        <v>5.19</v>
      </c>
      <c r="CP253" s="31">
        <v>6</v>
      </c>
      <c r="CQ253" s="31">
        <v>0</v>
      </c>
      <c r="CR253" s="31">
        <v>0.73</v>
      </c>
    </row>
    <row r="254" spans="1:96" s="28" customFormat="1">
      <c r="A254" s="28" t="str">
        <f>"11/3"</f>
        <v>11/3</v>
      </c>
      <c r="B254" s="29" t="s">
        <v>115</v>
      </c>
      <c r="C254" s="30" t="str">
        <f>"40"</f>
        <v>40</v>
      </c>
      <c r="D254" s="30">
        <v>5.6</v>
      </c>
      <c r="E254" s="30">
        <v>0</v>
      </c>
      <c r="F254" s="30">
        <v>5.4</v>
      </c>
      <c r="G254" s="30">
        <v>0</v>
      </c>
      <c r="H254" s="30">
        <v>36.68</v>
      </c>
      <c r="I254" s="30">
        <v>215.42400000000001</v>
      </c>
      <c r="J254" s="18">
        <v>0.84</v>
      </c>
      <c r="K254" s="18">
        <v>0</v>
      </c>
      <c r="L254" s="18">
        <v>0</v>
      </c>
      <c r="M254" s="18">
        <v>0</v>
      </c>
      <c r="N254" s="18">
        <v>15.44</v>
      </c>
      <c r="O254" s="18">
        <v>20.32</v>
      </c>
      <c r="P254" s="18">
        <v>0.92</v>
      </c>
      <c r="Q254" s="18">
        <v>0</v>
      </c>
      <c r="R254" s="18">
        <v>0</v>
      </c>
      <c r="S254" s="18">
        <v>0.2</v>
      </c>
      <c r="T254" s="18">
        <v>0.4</v>
      </c>
      <c r="U254" s="18">
        <v>132</v>
      </c>
      <c r="V254" s="18">
        <v>44</v>
      </c>
      <c r="W254" s="18">
        <v>11.6</v>
      </c>
      <c r="X254" s="18">
        <v>8</v>
      </c>
      <c r="Y254" s="18">
        <v>36</v>
      </c>
      <c r="Z254" s="18">
        <v>0.84</v>
      </c>
      <c r="AA254" s="18">
        <v>4</v>
      </c>
      <c r="AB254" s="18">
        <v>3.2</v>
      </c>
      <c r="AC254" s="18">
        <v>4.4000000000000004</v>
      </c>
      <c r="AD254" s="18">
        <v>1.4</v>
      </c>
      <c r="AE254" s="18">
        <v>0.03</v>
      </c>
      <c r="AF254" s="18">
        <v>0.02</v>
      </c>
      <c r="AG254" s="18">
        <v>0.28000000000000003</v>
      </c>
      <c r="AH254" s="18">
        <v>0.76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18">
        <v>0</v>
      </c>
      <c r="AZ254" s="18">
        <v>0</v>
      </c>
      <c r="BA254" s="18">
        <v>0</v>
      </c>
      <c r="BB254" s="18">
        <v>0</v>
      </c>
      <c r="BC254" s="18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18">
        <v>0</v>
      </c>
      <c r="BO254" s="18">
        <v>0</v>
      </c>
      <c r="BP254" s="18">
        <v>0</v>
      </c>
      <c r="BQ254" s="18">
        <v>0</v>
      </c>
      <c r="BR254" s="18">
        <v>0</v>
      </c>
      <c r="BS254" s="18">
        <v>0</v>
      </c>
      <c r="BT254" s="18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0</v>
      </c>
      <c r="BZ254" s="18">
        <v>0</v>
      </c>
      <c r="CA254" s="18">
        <v>0</v>
      </c>
      <c r="CB254" s="18">
        <v>1.8</v>
      </c>
      <c r="CC254" s="30">
        <v>7.06</v>
      </c>
      <c r="CE254" s="28">
        <v>4.53</v>
      </c>
      <c r="CG254" s="28">
        <v>0</v>
      </c>
      <c r="CH254" s="28">
        <v>0</v>
      </c>
      <c r="CI254" s="28">
        <v>0</v>
      </c>
      <c r="CJ254" s="28">
        <v>0</v>
      </c>
      <c r="CK254" s="28">
        <v>0</v>
      </c>
      <c r="CL254" s="28">
        <v>0</v>
      </c>
      <c r="CM254" s="28">
        <v>0</v>
      </c>
      <c r="CN254" s="28">
        <v>0</v>
      </c>
      <c r="CO254" s="28">
        <v>0</v>
      </c>
      <c r="CP254" s="28">
        <v>0</v>
      </c>
      <c r="CQ254" s="28">
        <v>0</v>
      </c>
      <c r="CR254" s="28">
        <v>5.88</v>
      </c>
    </row>
    <row r="255" spans="1:96" s="38" customFormat="1" ht="11.4">
      <c r="B255" s="35" t="s">
        <v>97</v>
      </c>
      <c r="C255" s="36"/>
      <c r="D255" s="36">
        <v>21.49</v>
      </c>
      <c r="E255" s="36">
        <v>9.52</v>
      </c>
      <c r="F255" s="36">
        <v>19.899999999999999</v>
      </c>
      <c r="G255" s="36">
        <v>2.2999999999999998</v>
      </c>
      <c r="H255" s="36">
        <v>87.9</v>
      </c>
      <c r="I255" s="36">
        <v>612.34</v>
      </c>
      <c r="J255" s="37">
        <v>7.64</v>
      </c>
      <c r="K255" s="37">
        <v>0.1</v>
      </c>
      <c r="L255" s="37">
        <v>0</v>
      </c>
      <c r="M255" s="37">
        <v>0</v>
      </c>
      <c r="N255" s="37">
        <v>28.8</v>
      </c>
      <c r="O255" s="37">
        <v>56.28</v>
      </c>
      <c r="P255" s="37">
        <v>2.82</v>
      </c>
      <c r="Q255" s="37">
        <v>0</v>
      </c>
      <c r="R255" s="37">
        <v>0</v>
      </c>
      <c r="S255" s="37">
        <v>0.47</v>
      </c>
      <c r="T255" s="37">
        <v>3.82</v>
      </c>
      <c r="U255" s="37">
        <v>588.55999999999995</v>
      </c>
      <c r="V255" s="37">
        <v>296.91000000000003</v>
      </c>
      <c r="W255" s="37">
        <v>216.01</v>
      </c>
      <c r="X255" s="37">
        <v>61.57</v>
      </c>
      <c r="Y255" s="37">
        <v>313.27999999999997</v>
      </c>
      <c r="Z255" s="37">
        <v>3.07</v>
      </c>
      <c r="AA255" s="37">
        <v>149.44</v>
      </c>
      <c r="AB255" s="37">
        <v>60.76</v>
      </c>
      <c r="AC255" s="37">
        <v>173.29</v>
      </c>
      <c r="AD255" s="37">
        <v>2.25</v>
      </c>
      <c r="AE255" s="37">
        <v>0.19</v>
      </c>
      <c r="AF255" s="37">
        <v>0.34</v>
      </c>
      <c r="AG255" s="37">
        <v>0.7</v>
      </c>
      <c r="AH255" s="37">
        <v>4.8899999999999997</v>
      </c>
      <c r="AI255" s="37">
        <v>0.44</v>
      </c>
      <c r="AJ255" s="37">
        <v>0</v>
      </c>
      <c r="AK255" s="37">
        <v>888.16</v>
      </c>
      <c r="AL255" s="37">
        <v>700.65</v>
      </c>
      <c r="AM255" s="37">
        <v>1212.3900000000001</v>
      </c>
      <c r="AN255" s="37">
        <v>861.78</v>
      </c>
      <c r="AO255" s="37">
        <v>351.58</v>
      </c>
      <c r="AP255" s="37">
        <v>621.74</v>
      </c>
      <c r="AQ255" s="37">
        <v>268.19</v>
      </c>
      <c r="AR255" s="37">
        <v>791.71</v>
      </c>
      <c r="AS255" s="37">
        <v>583.32000000000005</v>
      </c>
      <c r="AT255" s="37">
        <v>736.34</v>
      </c>
      <c r="AU255" s="37">
        <v>1011.34</v>
      </c>
      <c r="AV255" s="37">
        <v>415.08</v>
      </c>
      <c r="AW255" s="37">
        <v>611.80999999999995</v>
      </c>
      <c r="AX255" s="37">
        <v>2571.67</v>
      </c>
      <c r="AY255" s="37">
        <v>5.6</v>
      </c>
      <c r="AZ255" s="37">
        <v>849.35</v>
      </c>
      <c r="BA255" s="37">
        <v>763.82</v>
      </c>
      <c r="BB255" s="37">
        <v>662.14</v>
      </c>
      <c r="BC255" s="37">
        <v>301.95999999999998</v>
      </c>
      <c r="BD255" s="37">
        <v>0.11</v>
      </c>
      <c r="BE255" s="37">
        <v>0.06</v>
      </c>
      <c r="BF255" s="37">
        <v>7.0000000000000007E-2</v>
      </c>
      <c r="BG255" s="37">
        <v>0.19</v>
      </c>
      <c r="BH255" s="37">
        <v>0.18</v>
      </c>
      <c r="BI255" s="37">
        <v>0.56000000000000005</v>
      </c>
      <c r="BJ255" s="37">
        <v>0.03</v>
      </c>
      <c r="BK255" s="37">
        <v>1.9</v>
      </c>
      <c r="BL255" s="37">
        <v>0.02</v>
      </c>
      <c r="BM255" s="37">
        <v>0.63</v>
      </c>
      <c r="BN255" s="37">
        <v>0.02</v>
      </c>
      <c r="BO255" s="37">
        <v>0</v>
      </c>
      <c r="BP255" s="37">
        <v>0</v>
      </c>
      <c r="BQ255" s="37">
        <v>0.1</v>
      </c>
      <c r="BR255" s="37">
        <v>0.14000000000000001</v>
      </c>
      <c r="BS255" s="37">
        <v>2.0299999999999998</v>
      </c>
      <c r="BT255" s="37">
        <v>0</v>
      </c>
      <c r="BU255" s="37">
        <v>0</v>
      </c>
      <c r="BV255" s="37">
        <v>0.96</v>
      </c>
      <c r="BW255" s="37">
        <v>0.02</v>
      </c>
      <c r="BX255" s="37">
        <v>0</v>
      </c>
      <c r="BY255" s="37">
        <v>0</v>
      </c>
      <c r="BZ255" s="37">
        <v>0</v>
      </c>
      <c r="CA255" s="37">
        <v>0</v>
      </c>
      <c r="CB255" s="37">
        <v>409.89</v>
      </c>
      <c r="CC255" s="36">
        <f>SUM($CC$248:$CC$254)</f>
        <v>57.180000000000007</v>
      </c>
      <c r="CD255" s="38">
        <f>$I$255/$I$266*100</f>
        <v>37.992008735791934</v>
      </c>
      <c r="CE255" s="38">
        <v>159.57</v>
      </c>
      <c r="CG255" s="38">
        <v>45.3</v>
      </c>
      <c r="CH255" s="38">
        <v>22.69</v>
      </c>
      <c r="CI255" s="38">
        <v>33.99</v>
      </c>
      <c r="CJ255" s="38">
        <v>3890.81</v>
      </c>
      <c r="CK255" s="38">
        <v>2000.74</v>
      </c>
      <c r="CL255" s="38">
        <v>2945.78</v>
      </c>
      <c r="CM255" s="38">
        <v>50.78</v>
      </c>
      <c r="CN255" s="38">
        <v>30.53</v>
      </c>
      <c r="CO255" s="38">
        <v>40.659999999999997</v>
      </c>
      <c r="CP255" s="38">
        <v>9.6</v>
      </c>
      <c r="CQ255" s="38">
        <v>0.72</v>
      </c>
    </row>
    <row r="256" spans="1:96">
      <c r="B256" s="27" t="s">
        <v>98</v>
      </c>
      <c r="C256" s="16"/>
      <c r="D256" s="16"/>
      <c r="E256" s="16"/>
      <c r="F256" s="16"/>
      <c r="G256" s="16"/>
      <c r="H256" s="16"/>
      <c r="I256" s="16"/>
    </row>
    <row r="257" spans="1:96" s="31" customFormat="1" ht="24">
      <c r="A257" s="31" t="str">
        <f>"10/1"</f>
        <v>10/1</v>
      </c>
      <c r="B257" s="32" t="s">
        <v>116</v>
      </c>
      <c r="C257" s="33" t="str">
        <f>"60"</f>
        <v>60</v>
      </c>
      <c r="D257" s="33">
        <v>0.7</v>
      </c>
      <c r="E257" s="33">
        <v>0</v>
      </c>
      <c r="F257" s="33">
        <v>3.62</v>
      </c>
      <c r="G257" s="33">
        <v>3.62</v>
      </c>
      <c r="H257" s="33">
        <v>5.9</v>
      </c>
      <c r="I257" s="33">
        <v>56.750232000000004</v>
      </c>
      <c r="J257" s="34">
        <v>0.47</v>
      </c>
      <c r="K257" s="34">
        <v>2.34</v>
      </c>
      <c r="L257" s="34">
        <v>0</v>
      </c>
      <c r="M257" s="34">
        <v>0</v>
      </c>
      <c r="N257" s="34">
        <v>4.76</v>
      </c>
      <c r="O257" s="34">
        <v>0.16</v>
      </c>
      <c r="P257" s="34">
        <v>0.98</v>
      </c>
      <c r="Q257" s="34">
        <v>0</v>
      </c>
      <c r="R257" s="34">
        <v>0</v>
      </c>
      <c r="S257" s="34">
        <v>0.23</v>
      </c>
      <c r="T257" s="34">
        <v>0.62</v>
      </c>
      <c r="U257" s="34">
        <v>122.39</v>
      </c>
      <c r="V257" s="34">
        <v>148.41999999999999</v>
      </c>
      <c r="W257" s="34">
        <v>20.52</v>
      </c>
      <c r="X257" s="34">
        <v>7.09</v>
      </c>
      <c r="Y257" s="34">
        <v>12.91</v>
      </c>
      <c r="Z257" s="34">
        <v>0.56000000000000005</v>
      </c>
      <c r="AA257" s="34">
        <v>0</v>
      </c>
      <c r="AB257" s="34">
        <v>11.64</v>
      </c>
      <c r="AC257" s="34">
        <v>1.86</v>
      </c>
      <c r="AD257" s="34">
        <v>1.65</v>
      </c>
      <c r="AE257" s="34">
        <v>0.02</v>
      </c>
      <c r="AF257" s="34">
        <v>0.02</v>
      </c>
      <c r="AG257" s="34">
        <v>0.28999999999999998</v>
      </c>
      <c r="AH257" s="34">
        <v>0.39</v>
      </c>
      <c r="AI257" s="34">
        <v>17.399999999999999</v>
      </c>
      <c r="AJ257" s="34">
        <v>0</v>
      </c>
      <c r="AK257" s="34">
        <v>22.3</v>
      </c>
      <c r="AL257" s="34">
        <v>19.63</v>
      </c>
      <c r="AM257" s="34">
        <v>25.48</v>
      </c>
      <c r="AN257" s="34">
        <v>24.27</v>
      </c>
      <c r="AO257" s="34">
        <v>8.2200000000000006</v>
      </c>
      <c r="AP257" s="34">
        <v>17.559999999999999</v>
      </c>
      <c r="AQ257" s="34">
        <v>3.99</v>
      </c>
      <c r="AR257" s="34">
        <v>21.13</v>
      </c>
      <c r="AS257" s="34">
        <v>27.65</v>
      </c>
      <c r="AT257" s="34">
        <v>31.52</v>
      </c>
      <c r="AU257" s="34">
        <v>72.61</v>
      </c>
      <c r="AV257" s="34">
        <v>10.95</v>
      </c>
      <c r="AW257" s="34">
        <v>18.72</v>
      </c>
      <c r="AX257" s="34">
        <v>103.44</v>
      </c>
      <c r="AY257" s="34">
        <v>0</v>
      </c>
      <c r="AZ257" s="34">
        <v>22.8</v>
      </c>
      <c r="BA257" s="34">
        <v>23.26</v>
      </c>
      <c r="BB257" s="34">
        <v>18.559999999999999</v>
      </c>
      <c r="BC257" s="34">
        <v>7.82</v>
      </c>
      <c r="BD257" s="34">
        <v>0</v>
      </c>
      <c r="BE257" s="34">
        <v>0</v>
      </c>
      <c r="BF257" s="34">
        <v>0</v>
      </c>
      <c r="BG257" s="34">
        <v>0</v>
      </c>
      <c r="BH257" s="34">
        <v>0</v>
      </c>
      <c r="BI257" s="34">
        <v>0</v>
      </c>
      <c r="BJ257" s="34">
        <v>0</v>
      </c>
      <c r="BK257" s="34">
        <v>0.22</v>
      </c>
      <c r="BL257" s="34">
        <v>0</v>
      </c>
      <c r="BM257" s="34">
        <v>0.14000000000000001</v>
      </c>
      <c r="BN257" s="34">
        <v>0.01</v>
      </c>
      <c r="BO257" s="34">
        <v>0.02</v>
      </c>
      <c r="BP257" s="34">
        <v>0</v>
      </c>
      <c r="BQ257" s="34">
        <v>0</v>
      </c>
      <c r="BR257" s="34">
        <v>0</v>
      </c>
      <c r="BS257" s="34">
        <v>0.84</v>
      </c>
      <c r="BT257" s="34">
        <v>0</v>
      </c>
      <c r="BU257" s="34">
        <v>0</v>
      </c>
      <c r="BV257" s="34">
        <v>2.08</v>
      </c>
      <c r="BW257" s="34">
        <v>0</v>
      </c>
      <c r="BX257" s="34">
        <v>0</v>
      </c>
      <c r="BY257" s="34">
        <v>0</v>
      </c>
      <c r="BZ257" s="34">
        <v>0</v>
      </c>
      <c r="CA257" s="34">
        <v>0</v>
      </c>
      <c r="CB257" s="34">
        <v>46.01</v>
      </c>
      <c r="CC257" s="33">
        <v>9.8000000000000007</v>
      </c>
      <c r="CE257" s="31">
        <v>1.94</v>
      </c>
      <c r="CG257" s="31">
        <v>15.37</v>
      </c>
      <c r="CH257" s="31">
        <v>7.1</v>
      </c>
      <c r="CI257" s="31">
        <v>11.24</v>
      </c>
      <c r="CJ257" s="31">
        <v>352.9</v>
      </c>
      <c r="CK257" s="31">
        <v>102.95</v>
      </c>
      <c r="CL257" s="31">
        <v>227.93</v>
      </c>
      <c r="CM257" s="31">
        <v>13.46</v>
      </c>
      <c r="CN257" s="31">
        <v>13.16</v>
      </c>
      <c r="CO257" s="31">
        <v>13.31</v>
      </c>
      <c r="CP257" s="31">
        <v>1.8</v>
      </c>
      <c r="CQ257" s="31">
        <v>0.3</v>
      </c>
      <c r="CR257" s="31">
        <v>6.85</v>
      </c>
    </row>
    <row r="258" spans="1:96" s="31" customFormat="1">
      <c r="A258" s="31" t="str">
        <f>"4/2"</f>
        <v>4/2</v>
      </c>
      <c r="B258" s="32" t="s">
        <v>117</v>
      </c>
      <c r="C258" s="33" t="str">
        <f>"200"</f>
        <v>200</v>
      </c>
      <c r="D258" s="33">
        <v>1.75</v>
      </c>
      <c r="E258" s="33">
        <v>0</v>
      </c>
      <c r="F258" s="33">
        <v>4.37</v>
      </c>
      <c r="G258" s="33">
        <v>4.22</v>
      </c>
      <c r="H258" s="33">
        <v>13.81</v>
      </c>
      <c r="I258" s="33">
        <v>97.159974080000012</v>
      </c>
      <c r="J258" s="34">
        <v>0.99</v>
      </c>
      <c r="K258" s="34">
        <v>2.6</v>
      </c>
      <c r="L258" s="34">
        <v>0</v>
      </c>
      <c r="M258" s="34">
        <v>0</v>
      </c>
      <c r="N258" s="34">
        <v>6.88</v>
      </c>
      <c r="O258" s="34">
        <v>4.8499999999999996</v>
      </c>
      <c r="P258" s="34">
        <v>2.0699999999999998</v>
      </c>
      <c r="Q258" s="34">
        <v>0</v>
      </c>
      <c r="R258" s="34">
        <v>0</v>
      </c>
      <c r="S258" s="34">
        <v>0.21</v>
      </c>
      <c r="T258" s="34">
        <v>2.15</v>
      </c>
      <c r="U258" s="34">
        <v>432.8</v>
      </c>
      <c r="V258" s="34">
        <v>342.82</v>
      </c>
      <c r="W258" s="34">
        <v>32.020000000000003</v>
      </c>
      <c r="X258" s="34">
        <v>21.5</v>
      </c>
      <c r="Y258" s="34">
        <v>49.34</v>
      </c>
      <c r="Z258" s="34">
        <v>1.07</v>
      </c>
      <c r="AA258" s="34">
        <v>3.02</v>
      </c>
      <c r="AB258" s="34">
        <v>779.46</v>
      </c>
      <c r="AC258" s="34">
        <v>167.5</v>
      </c>
      <c r="AD258" s="34">
        <v>1.91</v>
      </c>
      <c r="AE258" s="34">
        <v>0.05</v>
      </c>
      <c r="AF258" s="34">
        <v>0.05</v>
      </c>
      <c r="AG258" s="34">
        <v>0.53</v>
      </c>
      <c r="AH258" s="34">
        <v>1.01</v>
      </c>
      <c r="AI258" s="34">
        <v>5.45</v>
      </c>
      <c r="AJ258" s="34">
        <v>0</v>
      </c>
      <c r="AK258" s="34">
        <v>86.93</v>
      </c>
      <c r="AL258" s="34">
        <v>82.77</v>
      </c>
      <c r="AM258" s="34">
        <v>131.69</v>
      </c>
      <c r="AN258" s="34">
        <v>147.71</v>
      </c>
      <c r="AO258" s="34">
        <v>38.340000000000003</v>
      </c>
      <c r="AP258" s="34">
        <v>82.7</v>
      </c>
      <c r="AQ258" s="34">
        <v>24.47</v>
      </c>
      <c r="AR258" s="34">
        <v>76.319999999999993</v>
      </c>
      <c r="AS258" s="34">
        <v>97.28</v>
      </c>
      <c r="AT258" s="34">
        <v>143.5</v>
      </c>
      <c r="AU258" s="34">
        <v>286.95</v>
      </c>
      <c r="AV258" s="34">
        <v>46.68</v>
      </c>
      <c r="AW258" s="34">
        <v>81.349999999999994</v>
      </c>
      <c r="AX258" s="34">
        <v>383.57</v>
      </c>
      <c r="AY258" s="34">
        <v>0</v>
      </c>
      <c r="AZ258" s="34">
        <v>76.27</v>
      </c>
      <c r="BA258" s="34">
        <v>84.57</v>
      </c>
      <c r="BB258" s="34">
        <v>69.28</v>
      </c>
      <c r="BC258" s="34">
        <v>26.69</v>
      </c>
      <c r="BD258" s="34">
        <v>0</v>
      </c>
      <c r="BE258" s="34">
        <v>0</v>
      </c>
      <c r="BF258" s="34">
        <v>0</v>
      </c>
      <c r="BG258" s="34">
        <v>0</v>
      </c>
      <c r="BH258" s="34">
        <v>0</v>
      </c>
      <c r="BI258" s="34">
        <v>0</v>
      </c>
      <c r="BJ258" s="34">
        <v>0</v>
      </c>
      <c r="BK258" s="34">
        <v>0.24</v>
      </c>
      <c r="BL258" s="34">
        <v>0</v>
      </c>
      <c r="BM258" s="34">
        <v>0.15</v>
      </c>
      <c r="BN258" s="34">
        <v>0.01</v>
      </c>
      <c r="BO258" s="34">
        <v>0.02</v>
      </c>
      <c r="BP258" s="34">
        <v>0</v>
      </c>
      <c r="BQ258" s="34">
        <v>0</v>
      </c>
      <c r="BR258" s="34">
        <v>0</v>
      </c>
      <c r="BS258" s="34">
        <v>0.89</v>
      </c>
      <c r="BT258" s="34">
        <v>0</v>
      </c>
      <c r="BU258" s="34">
        <v>0</v>
      </c>
      <c r="BV258" s="34">
        <v>2.39</v>
      </c>
      <c r="BW258" s="34">
        <v>0</v>
      </c>
      <c r="BX258" s="34">
        <v>0</v>
      </c>
      <c r="BY258" s="34">
        <v>0</v>
      </c>
      <c r="BZ258" s="34">
        <v>0</v>
      </c>
      <c r="CA258" s="34">
        <v>0</v>
      </c>
      <c r="CB258" s="34">
        <v>251.88</v>
      </c>
      <c r="CC258" s="33">
        <v>19.63</v>
      </c>
      <c r="CE258" s="31">
        <v>132.93</v>
      </c>
      <c r="CG258" s="31">
        <v>51.47</v>
      </c>
      <c r="CH258" s="31">
        <v>30.55</v>
      </c>
      <c r="CI258" s="31">
        <v>41.01</v>
      </c>
      <c r="CJ258" s="31">
        <v>1072.21</v>
      </c>
      <c r="CK258" s="31">
        <v>410.46</v>
      </c>
      <c r="CL258" s="31">
        <v>741.33</v>
      </c>
      <c r="CM258" s="31">
        <v>44.66</v>
      </c>
      <c r="CN258" s="31">
        <v>23.68</v>
      </c>
      <c r="CO258" s="31">
        <v>34.17</v>
      </c>
      <c r="CP258" s="31">
        <v>1.04</v>
      </c>
      <c r="CQ258" s="31">
        <v>1.04</v>
      </c>
      <c r="CR258" s="31">
        <v>11.9</v>
      </c>
    </row>
    <row r="259" spans="1:96" s="31" customFormat="1">
      <c r="A259" s="31" t="str">
        <f>"46/3"</f>
        <v>46/3</v>
      </c>
      <c r="B259" s="32" t="s">
        <v>118</v>
      </c>
      <c r="C259" s="33" t="str">
        <f>"180"</f>
        <v>180</v>
      </c>
      <c r="D259" s="33">
        <v>6.36</v>
      </c>
      <c r="E259" s="33">
        <v>0.04</v>
      </c>
      <c r="F259" s="33">
        <v>3.57</v>
      </c>
      <c r="G259" s="33">
        <v>0.8</v>
      </c>
      <c r="H259" s="33">
        <v>40.93</v>
      </c>
      <c r="I259" s="33">
        <v>220.7282094</v>
      </c>
      <c r="J259" s="34">
        <v>2.2400000000000002</v>
      </c>
      <c r="K259" s="34">
        <v>0.1</v>
      </c>
      <c r="L259" s="34">
        <v>0</v>
      </c>
      <c r="M259" s="34">
        <v>0</v>
      </c>
      <c r="N259" s="34">
        <v>1.17</v>
      </c>
      <c r="O259" s="34">
        <v>37.700000000000003</v>
      </c>
      <c r="P259" s="34">
        <v>2.06</v>
      </c>
      <c r="Q259" s="34">
        <v>0</v>
      </c>
      <c r="R259" s="34">
        <v>0</v>
      </c>
      <c r="S259" s="34">
        <v>0</v>
      </c>
      <c r="T259" s="34">
        <v>1.54</v>
      </c>
      <c r="U259" s="34">
        <v>455.42</v>
      </c>
      <c r="V259" s="34">
        <v>67.52</v>
      </c>
      <c r="W259" s="34">
        <v>14.97</v>
      </c>
      <c r="X259" s="34">
        <v>8.74</v>
      </c>
      <c r="Y259" s="34">
        <v>48.26</v>
      </c>
      <c r="Z259" s="34">
        <v>0.89</v>
      </c>
      <c r="AA259" s="34">
        <v>10.8</v>
      </c>
      <c r="AB259" s="34">
        <v>10.8</v>
      </c>
      <c r="AC259" s="34">
        <v>20.25</v>
      </c>
      <c r="AD259" s="34">
        <v>0.96</v>
      </c>
      <c r="AE259" s="34">
        <v>0.08</v>
      </c>
      <c r="AF259" s="34">
        <v>0.02</v>
      </c>
      <c r="AG259" s="34">
        <v>0.59</v>
      </c>
      <c r="AH259" s="34">
        <v>1.78</v>
      </c>
      <c r="AI259" s="34">
        <v>0</v>
      </c>
      <c r="AJ259" s="34">
        <v>0</v>
      </c>
      <c r="AK259" s="34">
        <v>275.61</v>
      </c>
      <c r="AL259" s="34">
        <v>251.98</v>
      </c>
      <c r="AM259" s="34">
        <v>472.07</v>
      </c>
      <c r="AN259" s="34">
        <v>147.44999999999999</v>
      </c>
      <c r="AO259" s="34">
        <v>89.89</v>
      </c>
      <c r="AP259" s="34">
        <v>182.63</v>
      </c>
      <c r="AQ259" s="34">
        <v>59.92</v>
      </c>
      <c r="AR259" s="34">
        <v>292.87</v>
      </c>
      <c r="AS259" s="34">
        <v>193.67</v>
      </c>
      <c r="AT259" s="34">
        <v>233.51</v>
      </c>
      <c r="AU259" s="34">
        <v>200.31</v>
      </c>
      <c r="AV259" s="34">
        <v>117.69</v>
      </c>
      <c r="AW259" s="34">
        <v>204.66</v>
      </c>
      <c r="AX259" s="34">
        <v>1797.43</v>
      </c>
      <c r="AY259" s="34">
        <v>0</v>
      </c>
      <c r="AZ259" s="34">
        <v>566.38</v>
      </c>
      <c r="BA259" s="34">
        <v>293.38</v>
      </c>
      <c r="BB259" s="34">
        <v>147.32</v>
      </c>
      <c r="BC259" s="34">
        <v>116.63</v>
      </c>
      <c r="BD259" s="34">
        <v>0.11</v>
      </c>
      <c r="BE259" s="34">
        <v>0.05</v>
      </c>
      <c r="BF259" s="34">
        <v>0.03</v>
      </c>
      <c r="BG259" s="34">
        <v>0.06</v>
      </c>
      <c r="BH259" s="34">
        <v>7.0000000000000007E-2</v>
      </c>
      <c r="BI259" s="34">
        <v>0.31</v>
      </c>
      <c r="BJ259" s="34">
        <v>0</v>
      </c>
      <c r="BK259" s="34">
        <v>0.97</v>
      </c>
      <c r="BL259" s="34">
        <v>0</v>
      </c>
      <c r="BM259" s="34">
        <v>0.28000000000000003</v>
      </c>
      <c r="BN259" s="34">
        <v>0</v>
      </c>
      <c r="BO259" s="34">
        <v>0</v>
      </c>
      <c r="BP259" s="34">
        <v>0</v>
      </c>
      <c r="BQ259" s="34">
        <v>0.06</v>
      </c>
      <c r="BR259" s="34">
        <v>0.1</v>
      </c>
      <c r="BS259" s="34">
        <v>0.72</v>
      </c>
      <c r="BT259" s="34">
        <v>0</v>
      </c>
      <c r="BU259" s="34">
        <v>0</v>
      </c>
      <c r="BV259" s="34">
        <v>0.28999999999999998</v>
      </c>
      <c r="BW259" s="34">
        <v>0.01</v>
      </c>
      <c r="BX259" s="34">
        <v>0</v>
      </c>
      <c r="BY259" s="34">
        <v>0</v>
      </c>
      <c r="BZ259" s="34">
        <v>0</v>
      </c>
      <c r="CA259" s="34">
        <v>0</v>
      </c>
      <c r="CB259" s="34">
        <v>9.08</v>
      </c>
      <c r="CC259" s="33">
        <v>12.3</v>
      </c>
      <c r="CE259" s="31">
        <v>12.6</v>
      </c>
      <c r="CG259" s="31">
        <v>42.58</v>
      </c>
      <c r="CH259" s="31">
        <v>21.66</v>
      </c>
      <c r="CI259" s="31">
        <v>32.119999999999997</v>
      </c>
      <c r="CJ259" s="31">
        <v>396.62</v>
      </c>
      <c r="CK259" s="31">
        <v>391.9</v>
      </c>
      <c r="CL259" s="31">
        <v>394.26</v>
      </c>
      <c r="CM259" s="31">
        <v>3.95</v>
      </c>
      <c r="CN259" s="31">
        <v>3.61</v>
      </c>
      <c r="CO259" s="31">
        <v>3.78</v>
      </c>
      <c r="CP259" s="31">
        <v>0</v>
      </c>
      <c r="CQ259" s="31">
        <v>1.17</v>
      </c>
      <c r="CR259" s="31">
        <v>7.45</v>
      </c>
    </row>
    <row r="260" spans="1:96" s="31" customFormat="1">
      <c r="A260" s="31" t="str">
        <f>"12/8"</f>
        <v>12/8</v>
      </c>
      <c r="B260" s="32" t="s">
        <v>119</v>
      </c>
      <c r="C260" s="33" t="str">
        <f>"90"</f>
        <v>90</v>
      </c>
      <c r="D260" s="33">
        <v>12.76</v>
      </c>
      <c r="E260" s="33">
        <v>11.98</v>
      </c>
      <c r="F260" s="33">
        <v>30.81</v>
      </c>
      <c r="G260" s="33">
        <v>2.91</v>
      </c>
      <c r="H260" s="33">
        <v>4.8099999999999996</v>
      </c>
      <c r="I260" s="33">
        <v>346.85121000000004</v>
      </c>
      <c r="J260" s="34">
        <v>10.79</v>
      </c>
      <c r="K260" s="34">
        <v>1.95</v>
      </c>
      <c r="L260" s="34">
        <v>0</v>
      </c>
      <c r="M260" s="34">
        <v>0</v>
      </c>
      <c r="N260" s="34">
        <v>2.1800000000000002</v>
      </c>
      <c r="O260" s="34">
        <v>2.12</v>
      </c>
      <c r="P260" s="34">
        <v>0.51</v>
      </c>
      <c r="Q260" s="34">
        <v>0</v>
      </c>
      <c r="R260" s="34">
        <v>0</v>
      </c>
      <c r="S260" s="34">
        <v>0.19</v>
      </c>
      <c r="T260" s="34">
        <v>1.56</v>
      </c>
      <c r="U260" s="34">
        <v>215.58</v>
      </c>
      <c r="V260" s="34">
        <v>318.79000000000002</v>
      </c>
      <c r="W260" s="34">
        <v>12.52</v>
      </c>
      <c r="X260" s="34">
        <v>25.45</v>
      </c>
      <c r="Y260" s="34">
        <v>150.83000000000001</v>
      </c>
      <c r="Z260" s="34">
        <v>1.71</v>
      </c>
      <c r="AA260" s="34">
        <v>0</v>
      </c>
      <c r="AB260" s="34">
        <v>107.1</v>
      </c>
      <c r="AC260" s="34">
        <v>21</v>
      </c>
      <c r="AD260" s="34">
        <v>1.81</v>
      </c>
      <c r="AE260" s="34">
        <v>0.34</v>
      </c>
      <c r="AF260" s="34">
        <v>0.11</v>
      </c>
      <c r="AG260" s="34">
        <v>2.11</v>
      </c>
      <c r="AH260" s="34">
        <v>5.44</v>
      </c>
      <c r="AI260" s="34">
        <v>1.28</v>
      </c>
      <c r="AJ260" s="34">
        <v>0</v>
      </c>
      <c r="AK260" s="34">
        <v>709.72</v>
      </c>
      <c r="AL260" s="34">
        <v>605.49</v>
      </c>
      <c r="AM260" s="34">
        <v>922.88</v>
      </c>
      <c r="AN260" s="34">
        <v>1045.29</v>
      </c>
      <c r="AO260" s="34">
        <v>290.92</v>
      </c>
      <c r="AP260" s="34">
        <v>556.85</v>
      </c>
      <c r="AQ260" s="34">
        <v>162.88999999999999</v>
      </c>
      <c r="AR260" s="34">
        <v>500.24</v>
      </c>
      <c r="AS260" s="34">
        <v>657.11</v>
      </c>
      <c r="AT260" s="34">
        <v>747.93</v>
      </c>
      <c r="AU260" s="34">
        <v>1117.4000000000001</v>
      </c>
      <c r="AV260" s="34">
        <v>487.51</v>
      </c>
      <c r="AW260" s="34">
        <v>592.32000000000005</v>
      </c>
      <c r="AX260" s="34">
        <v>1951.29</v>
      </c>
      <c r="AY260" s="34">
        <v>142.44</v>
      </c>
      <c r="AZ260" s="34">
        <v>572.28</v>
      </c>
      <c r="BA260" s="34">
        <v>526.21</v>
      </c>
      <c r="BB260" s="34">
        <v>442.84</v>
      </c>
      <c r="BC260" s="34">
        <v>159.04</v>
      </c>
      <c r="BD260" s="34">
        <v>0</v>
      </c>
      <c r="BE260" s="34">
        <v>0</v>
      </c>
      <c r="BF260" s="34">
        <v>0</v>
      </c>
      <c r="BG260" s="34">
        <v>0</v>
      </c>
      <c r="BH260" s="34">
        <v>0</v>
      </c>
      <c r="BI260" s="34">
        <v>0</v>
      </c>
      <c r="BJ260" s="34">
        <v>0</v>
      </c>
      <c r="BK260" s="34">
        <v>0.18</v>
      </c>
      <c r="BL260" s="34">
        <v>0</v>
      </c>
      <c r="BM260" s="34">
        <v>0.12</v>
      </c>
      <c r="BN260" s="34">
        <v>0.01</v>
      </c>
      <c r="BO260" s="34">
        <v>0.02</v>
      </c>
      <c r="BP260" s="34">
        <v>0</v>
      </c>
      <c r="BQ260" s="34">
        <v>0</v>
      </c>
      <c r="BR260" s="34">
        <v>0</v>
      </c>
      <c r="BS260" s="34">
        <v>0.68</v>
      </c>
      <c r="BT260" s="34">
        <v>0</v>
      </c>
      <c r="BU260" s="34">
        <v>0</v>
      </c>
      <c r="BV260" s="34">
        <v>1.7</v>
      </c>
      <c r="BW260" s="34">
        <v>0</v>
      </c>
      <c r="BX260" s="34">
        <v>0</v>
      </c>
      <c r="BY260" s="34">
        <v>0</v>
      </c>
      <c r="BZ260" s="34">
        <v>0</v>
      </c>
      <c r="CA260" s="34">
        <v>0</v>
      </c>
      <c r="CB260" s="34">
        <v>114.21</v>
      </c>
      <c r="CC260" s="33">
        <v>53.07</v>
      </c>
      <c r="CE260" s="31">
        <v>17.850000000000001</v>
      </c>
      <c r="CG260" s="31">
        <v>25.28</v>
      </c>
      <c r="CH260" s="31">
        <v>16.28</v>
      </c>
      <c r="CI260" s="31">
        <v>20.78</v>
      </c>
      <c r="CJ260" s="31">
        <v>3120.68</v>
      </c>
      <c r="CK260" s="31">
        <v>1914.52</v>
      </c>
      <c r="CL260" s="31">
        <v>2517.6</v>
      </c>
      <c r="CM260" s="31">
        <v>31.35</v>
      </c>
      <c r="CN260" s="31">
        <v>19.78</v>
      </c>
      <c r="CO260" s="31">
        <v>25.6</v>
      </c>
      <c r="CP260" s="31">
        <v>0</v>
      </c>
      <c r="CQ260" s="31">
        <v>0.45</v>
      </c>
      <c r="CR260" s="31">
        <v>32.159999999999997</v>
      </c>
    </row>
    <row r="261" spans="1:96" s="31" customFormat="1">
      <c r="A261" s="31" t="str">
        <f>"2"</f>
        <v>2</v>
      </c>
      <c r="B261" s="32" t="s">
        <v>95</v>
      </c>
      <c r="C261" s="33" t="str">
        <f>"36,3"</f>
        <v>36,3</v>
      </c>
      <c r="D261" s="33">
        <v>2.4</v>
      </c>
      <c r="E261" s="33">
        <v>0</v>
      </c>
      <c r="F261" s="33">
        <v>0.24</v>
      </c>
      <c r="G261" s="33">
        <v>0.24</v>
      </c>
      <c r="H261" s="33">
        <v>17.02</v>
      </c>
      <c r="I261" s="33">
        <v>81.276062999999994</v>
      </c>
      <c r="J261" s="34">
        <v>0</v>
      </c>
      <c r="K261" s="34">
        <v>0</v>
      </c>
      <c r="L261" s="34">
        <v>0</v>
      </c>
      <c r="M261" s="34">
        <v>0</v>
      </c>
      <c r="N261" s="34">
        <v>0.4</v>
      </c>
      <c r="O261" s="34">
        <v>16.55</v>
      </c>
      <c r="P261" s="34">
        <v>7.0000000000000007E-2</v>
      </c>
      <c r="Q261" s="34">
        <v>0</v>
      </c>
      <c r="R261" s="34">
        <v>0</v>
      </c>
      <c r="S261" s="34">
        <v>0</v>
      </c>
      <c r="T261" s="34">
        <v>0.65</v>
      </c>
      <c r="U261" s="34">
        <v>0</v>
      </c>
      <c r="V261" s="34">
        <v>0</v>
      </c>
      <c r="W261" s="34">
        <v>0</v>
      </c>
      <c r="X261" s="34">
        <v>0</v>
      </c>
      <c r="Y261" s="34">
        <v>0</v>
      </c>
      <c r="Z261" s="34">
        <v>0</v>
      </c>
      <c r="AA261" s="34">
        <v>0</v>
      </c>
      <c r="AB261" s="34">
        <v>0</v>
      </c>
      <c r="AC261" s="34">
        <v>0</v>
      </c>
      <c r="AD261" s="34">
        <v>0</v>
      </c>
      <c r="AE261" s="34">
        <v>0</v>
      </c>
      <c r="AF261" s="34">
        <v>0</v>
      </c>
      <c r="AG261" s="34">
        <v>0</v>
      </c>
      <c r="AH261" s="34">
        <v>0</v>
      </c>
      <c r="AI261" s="34">
        <v>0</v>
      </c>
      <c r="AJ261" s="34">
        <v>0</v>
      </c>
      <c r="AK261" s="34">
        <v>115.9</v>
      </c>
      <c r="AL261" s="34">
        <v>120.64</v>
      </c>
      <c r="AM261" s="34">
        <v>184.75</v>
      </c>
      <c r="AN261" s="34">
        <v>61.27</v>
      </c>
      <c r="AO261" s="34">
        <v>36.32</v>
      </c>
      <c r="AP261" s="34">
        <v>72.64</v>
      </c>
      <c r="AQ261" s="34">
        <v>27.48</v>
      </c>
      <c r="AR261" s="34">
        <v>131.38</v>
      </c>
      <c r="AS261" s="34">
        <v>81.48</v>
      </c>
      <c r="AT261" s="34">
        <v>113.69</v>
      </c>
      <c r="AU261" s="34">
        <v>93.8</v>
      </c>
      <c r="AV261" s="34">
        <v>49.27</v>
      </c>
      <c r="AW261" s="34">
        <v>87.16</v>
      </c>
      <c r="AX261" s="34">
        <v>728.89</v>
      </c>
      <c r="AY261" s="34">
        <v>0</v>
      </c>
      <c r="AZ261" s="34">
        <v>237.49</v>
      </c>
      <c r="BA261" s="34">
        <v>103.27</v>
      </c>
      <c r="BB261" s="34">
        <v>68.53</v>
      </c>
      <c r="BC261" s="34">
        <v>54.32</v>
      </c>
      <c r="BD261" s="34">
        <v>0</v>
      </c>
      <c r="BE261" s="34">
        <v>0</v>
      </c>
      <c r="BF261" s="34">
        <v>0</v>
      </c>
      <c r="BG261" s="34">
        <v>0</v>
      </c>
      <c r="BH261" s="34">
        <v>0</v>
      </c>
      <c r="BI261" s="34">
        <v>0</v>
      </c>
      <c r="BJ261" s="34">
        <v>0</v>
      </c>
      <c r="BK261" s="34">
        <v>0.03</v>
      </c>
      <c r="BL261" s="34">
        <v>0</v>
      </c>
      <c r="BM261" s="34">
        <v>0</v>
      </c>
      <c r="BN261" s="34">
        <v>0</v>
      </c>
      <c r="BO261" s="34">
        <v>0</v>
      </c>
      <c r="BP261" s="34">
        <v>0</v>
      </c>
      <c r="BQ261" s="34">
        <v>0</v>
      </c>
      <c r="BR261" s="34">
        <v>0</v>
      </c>
      <c r="BS261" s="34">
        <v>0.02</v>
      </c>
      <c r="BT261" s="34">
        <v>0</v>
      </c>
      <c r="BU261" s="34">
        <v>0</v>
      </c>
      <c r="BV261" s="34">
        <v>0.1</v>
      </c>
      <c r="BW261" s="34">
        <v>0.01</v>
      </c>
      <c r="BX261" s="34">
        <v>0</v>
      </c>
      <c r="BY261" s="34">
        <v>0</v>
      </c>
      <c r="BZ261" s="34">
        <v>0</v>
      </c>
      <c r="CA261" s="34">
        <v>0</v>
      </c>
      <c r="CB261" s="34">
        <v>14.19</v>
      </c>
      <c r="CC261" s="33">
        <v>2.61</v>
      </c>
      <c r="CE261" s="31">
        <v>0</v>
      </c>
      <c r="CG261" s="31">
        <v>0</v>
      </c>
      <c r="CH261" s="31">
        <v>0</v>
      </c>
      <c r="CI261" s="31">
        <v>0</v>
      </c>
      <c r="CJ261" s="31">
        <v>802.15</v>
      </c>
      <c r="CK261" s="31">
        <v>309.04000000000002</v>
      </c>
      <c r="CL261" s="31">
        <v>555.6</v>
      </c>
      <c r="CM261" s="31">
        <v>6.42</v>
      </c>
      <c r="CN261" s="31">
        <v>6.42</v>
      </c>
      <c r="CO261" s="31">
        <v>6.42</v>
      </c>
      <c r="CP261" s="31">
        <v>0</v>
      </c>
      <c r="CQ261" s="31">
        <v>0</v>
      </c>
      <c r="CR261" s="31">
        <v>2.1800000000000002</v>
      </c>
    </row>
    <row r="262" spans="1:96" s="31" customFormat="1">
      <c r="A262" s="31" t="str">
        <f>"3"</f>
        <v>3</v>
      </c>
      <c r="B262" s="32" t="s">
        <v>104</v>
      </c>
      <c r="C262" s="33" t="str">
        <f>"20"</f>
        <v>20</v>
      </c>
      <c r="D262" s="33">
        <v>1.32</v>
      </c>
      <c r="E262" s="33">
        <v>0</v>
      </c>
      <c r="F262" s="33">
        <v>0.24</v>
      </c>
      <c r="G262" s="33">
        <v>0.24</v>
      </c>
      <c r="H262" s="33">
        <v>8.34</v>
      </c>
      <c r="I262" s="33">
        <v>38.676000000000002</v>
      </c>
      <c r="J262" s="34">
        <v>0.04</v>
      </c>
      <c r="K262" s="34">
        <v>0</v>
      </c>
      <c r="L262" s="34">
        <v>0</v>
      </c>
      <c r="M262" s="34">
        <v>0</v>
      </c>
      <c r="N262" s="34">
        <v>0.24</v>
      </c>
      <c r="O262" s="34">
        <v>6.44</v>
      </c>
      <c r="P262" s="34">
        <v>1.66</v>
      </c>
      <c r="Q262" s="34">
        <v>0</v>
      </c>
      <c r="R262" s="34">
        <v>0</v>
      </c>
      <c r="S262" s="34">
        <v>0.2</v>
      </c>
      <c r="T262" s="34">
        <v>0.5</v>
      </c>
      <c r="U262" s="34">
        <v>122</v>
      </c>
      <c r="V262" s="34">
        <v>49</v>
      </c>
      <c r="W262" s="34">
        <v>7</v>
      </c>
      <c r="X262" s="34">
        <v>9.4</v>
      </c>
      <c r="Y262" s="34">
        <v>31.6</v>
      </c>
      <c r="Z262" s="34">
        <v>0.78</v>
      </c>
      <c r="AA262" s="34">
        <v>0</v>
      </c>
      <c r="AB262" s="34">
        <v>1</v>
      </c>
      <c r="AC262" s="34">
        <v>0.2</v>
      </c>
      <c r="AD262" s="34">
        <v>0.28000000000000003</v>
      </c>
      <c r="AE262" s="34">
        <v>0.04</v>
      </c>
      <c r="AF262" s="34">
        <v>0.02</v>
      </c>
      <c r="AG262" s="34">
        <v>0.14000000000000001</v>
      </c>
      <c r="AH262" s="34">
        <v>0.4</v>
      </c>
      <c r="AI262" s="34">
        <v>0</v>
      </c>
      <c r="AJ262" s="34">
        <v>0</v>
      </c>
      <c r="AK262" s="34">
        <v>0</v>
      </c>
      <c r="AL262" s="34">
        <v>0</v>
      </c>
      <c r="AM262" s="34">
        <v>85.4</v>
      </c>
      <c r="AN262" s="34">
        <v>44.6</v>
      </c>
      <c r="AO262" s="34">
        <v>18.600000000000001</v>
      </c>
      <c r="AP262" s="34">
        <v>39.6</v>
      </c>
      <c r="AQ262" s="34">
        <v>16</v>
      </c>
      <c r="AR262" s="34">
        <v>74.2</v>
      </c>
      <c r="AS262" s="34">
        <v>59.4</v>
      </c>
      <c r="AT262" s="34">
        <v>58.2</v>
      </c>
      <c r="AU262" s="34">
        <v>92.8</v>
      </c>
      <c r="AV262" s="34">
        <v>24.8</v>
      </c>
      <c r="AW262" s="34">
        <v>62</v>
      </c>
      <c r="AX262" s="34">
        <v>305.8</v>
      </c>
      <c r="AY262" s="34">
        <v>0</v>
      </c>
      <c r="AZ262" s="34">
        <v>105.2</v>
      </c>
      <c r="BA262" s="34">
        <v>58.2</v>
      </c>
      <c r="BB262" s="34">
        <v>36</v>
      </c>
      <c r="BC262" s="34">
        <v>26</v>
      </c>
      <c r="BD262" s="34">
        <v>0</v>
      </c>
      <c r="BE262" s="34">
        <v>0</v>
      </c>
      <c r="BF262" s="34">
        <v>0</v>
      </c>
      <c r="BG262" s="34">
        <v>0</v>
      </c>
      <c r="BH262" s="34">
        <v>0</v>
      </c>
      <c r="BI262" s="34">
        <v>0</v>
      </c>
      <c r="BJ262" s="34">
        <v>0</v>
      </c>
      <c r="BK262" s="34">
        <v>0.03</v>
      </c>
      <c r="BL262" s="34">
        <v>0</v>
      </c>
      <c r="BM262" s="34">
        <v>0</v>
      </c>
      <c r="BN262" s="34">
        <v>0</v>
      </c>
      <c r="BO262" s="34">
        <v>0</v>
      </c>
      <c r="BP262" s="34">
        <v>0</v>
      </c>
      <c r="BQ262" s="34">
        <v>0</v>
      </c>
      <c r="BR262" s="34">
        <v>0</v>
      </c>
      <c r="BS262" s="34">
        <v>0.02</v>
      </c>
      <c r="BT262" s="34">
        <v>0</v>
      </c>
      <c r="BU262" s="34">
        <v>0</v>
      </c>
      <c r="BV262" s="34">
        <v>0.1</v>
      </c>
      <c r="BW262" s="34">
        <v>0.02</v>
      </c>
      <c r="BX262" s="34">
        <v>0</v>
      </c>
      <c r="BY262" s="34">
        <v>0</v>
      </c>
      <c r="BZ262" s="34">
        <v>0</v>
      </c>
      <c r="CA262" s="34">
        <v>0</v>
      </c>
      <c r="CB262" s="34">
        <v>9.4</v>
      </c>
      <c r="CC262" s="33">
        <v>1.48</v>
      </c>
      <c r="CE262" s="31">
        <v>0.17</v>
      </c>
      <c r="CG262" s="31">
        <v>0</v>
      </c>
      <c r="CH262" s="31">
        <v>0</v>
      </c>
      <c r="CI262" s="31">
        <v>0</v>
      </c>
      <c r="CJ262" s="31">
        <v>0</v>
      </c>
      <c r="CK262" s="31">
        <v>0</v>
      </c>
      <c r="CL262" s="31">
        <v>0</v>
      </c>
      <c r="CM262" s="31">
        <v>0</v>
      </c>
      <c r="CN262" s="31">
        <v>0</v>
      </c>
      <c r="CO262" s="31">
        <v>0</v>
      </c>
      <c r="CP262" s="31">
        <v>0</v>
      </c>
      <c r="CQ262" s="31">
        <v>0</v>
      </c>
      <c r="CR262" s="31">
        <v>1.23</v>
      </c>
    </row>
    <row r="263" spans="1:96" s="31" customFormat="1">
      <c r="A263" s="31" t="str">
        <f>"6/10"</f>
        <v>6/10</v>
      </c>
      <c r="B263" s="32" t="s">
        <v>120</v>
      </c>
      <c r="C263" s="33" t="str">
        <f>"200"</f>
        <v>200</v>
      </c>
      <c r="D263" s="33">
        <v>1.02</v>
      </c>
      <c r="E263" s="33">
        <v>0</v>
      </c>
      <c r="F263" s="33">
        <v>0.06</v>
      </c>
      <c r="G263" s="33">
        <v>0.06</v>
      </c>
      <c r="H263" s="33">
        <v>18.29</v>
      </c>
      <c r="I263" s="33">
        <v>69.016159999999999</v>
      </c>
      <c r="J263" s="34">
        <v>0.02</v>
      </c>
      <c r="K263" s="34">
        <v>0</v>
      </c>
      <c r="L263" s="34">
        <v>0</v>
      </c>
      <c r="M263" s="34">
        <v>0</v>
      </c>
      <c r="N263" s="34">
        <v>14.3</v>
      </c>
      <c r="O263" s="34">
        <v>0.56999999999999995</v>
      </c>
      <c r="P263" s="34">
        <v>3.42</v>
      </c>
      <c r="Q263" s="34">
        <v>0</v>
      </c>
      <c r="R263" s="34">
        <v>0</v>
      </c>
      <c r="S263" s="34">
        <v>0.3</v>
      </c>
      <c r="T263" s="34">
        <v>0.81</v>
      </c>
      <c r="U263" s="34">
        <v>3.42</v>
      </c>
      <c r="V263" s="34">
        <v>340.11</v>
      </c>
      <c r="W263" s="34">
        <v>31.19</v>
      </c>
      <c r="X263" s="34">
        <v>19.95</v>
      </c>
      <c r="Y263" s="34">
        <v>27.16</v>
      </c>
      <c r="Z263" s="34">
        <v>0.64</v>
      </c>
      <c r="AA263" s="34">
        <v>0</v>
      </c>
      <c r="AB263" s="34">
        <v>630</v>
      </c>
      <c r="AC263" s="34">
        <v>116.6</v>
      </c>
      <c r="AD263" s="34">
        <v>1.1000000000000001</v>
      </c>
      <c r="AE263" s="34">
        <v>0.02</v>
      </c>
      <c r="AF263" s="34">
        <v>0.04</v>
      </c>
      <c r="AG263" s="34">
        <v>0.51</v>
      </c>
      <c r="AH263" s="34">
        <v>0.78</v>
      </c>
      <c r="AI263" s="34">
        <v>0.32</v>
      </c>
      <c r="AJ263" s="34">
        <v>0</v>
      </c>
      <c r="AK263" s="34">
        <v>0.01</v>
      </c>
      <c r="AL263" s="34">
        <v>0.01</v>
      </c>
      <c r="AM263" s="34">
        <v>0.01</v>
      </c>
      <c r="AN263" s="34">
        <v>0.02</v>
      </c>
      <c r="AO263" s="34">
        <v>0</v>
      </c>
      <c r="AP263" s="34">
        <v>0.01</v>
      </c>
      <c r="AQ263" s="34">
        <v>0</v>
      </c>
      <c r="AR263" s="34">
        <v>0.01</v>
      </c>
      <c r="AS263" s="34">
        <v>0.01</v>
      </c>
      <c r="AT263" s="34">
        <v>0.01</v>
      </c>
      <c r="AU263" s="34">
        <v>0.06</v>
      </c>
      <c r="AV263" s="34">
        <v>0</v>
      </c>
      <c r="AW263" s="34">
        <v>0.01</v>
      </c>
      <c r="AX263" s="34">
        <v>0.03</v>
      </c>
      <c r="AY263" s="34">
        <v>0</v>
      </c>
      <c r="AZ263" s="34">
        <v>0.02</v>
      </c>
      <c r="BA263" s="34">
        <v>0.01</v>
      </c>
      <c r="BB263" s="34">
        <v>0.01</v>
      </c>
      <c r="BC263" s="34">
        <v>0</v>
      </c>
      <c r="BD263" s="34">
        <v>0</v>
      </c>
      <c r="BE263" s="34">
        <v>0</v>
      </c>
      <c r="BF263" s="34">
        <v>0</v>
      </c>
      <c r="BG263" s="34">
        <v>0</v>
      </c>
      <c r="BH263" s="34">
        <v>0</v>
      </c>
      <c r="BI263" s="34">
        <v>0</v>
      </c>
      <c r="BJ263" s="34">
        <v>0</v>
      </c>
      <c r="BK263" s="34">
        <v>0</v>
      </c>
      <c r="BL263" s="34">
        <v>0</v>
      </c>
      <c r="BM263" s="34">
        <v>0</v>
      </c>
      <c r="BN263" s="34">
        <v>0</v>
      </c>
      <c r="BO263" s="34">
        <v>0</v>
      </c>
      <c r="BP263" s="34">
        <v>0</v>
      </c>
      <c r="BQ263" s="34">
        <v>0</v>
      </c>
      <c r="BR263" s="34">
        <v>0</v>
      </c>
      <c r="BS263" s="34">
        <v>0.01</v>
      </c>
      <c r="BT263" s="34">
        <v>0</v>
      </c>
      <c r="BU263" s="34">
        <v>0</v>
      </c>
      <c r="BV263" s="34">
        <v>0.01</v>
      </c>
      <c r="BW263" s="34">
        <v>0</v>
      </c>
      <c r="BX263" s="34">
        <v>0</v>
      </c>
      <c r="BY263" s="34">
        <v>0</v>
      </c>
      <c r="BZ263" s="34">
        <v>0</v>
      </c>
      <c r="CA263" s="34">
        <v>0</v>
      </c>
      <c r="CB263" s="34">
        <v>214.01</v>
      </c>
      <c r="CC263" s="33">
        <v>6.52</v>
      </c>
      <c r="CE263" s="31">
        <v>105</v>
      </c>
      <c r="CG263" s="31">
        <v>0.72</v>
      </c>
      <c r="CH263" s="31">
        <v>0.72</v>
      </c>
      <c r="CI263" s="31">
        <v>0.72</v>
      </c>
      <c r="CJ263" s="31">
        <v>77.08</v>
      </c>
      <c r="CK263" s="31">
        <v>30.37</v>
      </c>
      <c r="CL263" s="31">
        <v>53.73</v>
      </c>
      <c r="CM263" s="31">
        <v>7.7</v>
      </c>
      <c r="CN263" s="31">
        <v>4.55</v>
      </c>
      <c r="CO263" s="31">
        <v>6.12</v>
      </c>
      <c r="CP263" s="31">
        <v>5</v>
      </c>
      <c r="CQ263" s="31">
        <v>0</v>
      </c>
      <c r="CR263" s="31">
        <v>3.95</v>
      </c>
    </row>
    <row r="264" spans="1:96" s="28" customFormat="1">
      <c r="A264" s="28" t="str">
        <f>"12/2"</f>
        <v>12/2</v>
      </c>
      <c r="B264" s="29" t="s">
        <v>121</v>
      </c>
      <c r="C264" s="30" t="str">
        <f>"200"</f>
        <v>200</v>
      </c>
      <c r="D264" s="30">
        <v>1.8</v>
      </c>
      <c r="E264" s="30">
        <v>0</v>
      </c>
      <c r="F264" s="30">
        <v>0.4</v>
      </c>
      <c r="G264" s="30">
        <v>0.4</v>
      </c>
      <c r="H264" s="30">
        <v>20.6</v>
      </c>
      <c r="I264" s="30">
        <v>88.96</v>
      </c>
      <c r="J264" s="18">
        <v>0</v>
      </c>
      <c r="K264" s="18">
        <v>0</v>
      </c>
      <c r="L264" s="18">
        <v>0</v>
      </c>
      <c r="M264" s="18">
        <v>0</v>
      </c>
      <c r="N264" s="18">
        <v>16.2</v>
      </c>
      <c r="O264" s="18">
        <v>0</v>
      </c>
      <c r="P264" s="18">
        <v>4.4000000000000004</v>
      </c>
      <c r="Q264" s="18">
        <v>0</v>
      </c>
      <c r="R264" s="18">
        <v>0</v>
      </c>
      <c r="S264" s="18">
        <v>2.6</v>
      </c>
      <c r="T264" s="18">
        <v>1</v>
      </c>
      <c r="U264" s="18">
        <v>26</v>
      </c>
      <c r="V264" s="18">
        <v>394</v>
      </c>
      <c r="W264" s="18">
        <v>68</v>
      </c>
      <c r="X264" s="18">
        <v>26</v>
      </c>
      <c r="Y264" s="18">
        <v>46</v>
      </c>
      <c r="Z264" s="18">
        <v>0.6</v>
      </c>
      <c r="AA264" s="18">
        <v>0</v>
      </c>
      <c r="AB264" s="18">
        <v>100</v>
      </c>
      <c r="AC264" s="18">
        <v>16</v>
      </c>
      <c r="AD264" s="18">
        <v>0.4</v>
      </c>
      <c r="AE264" s="18">
        <v>0.08</v>
      </c>
      <c r="AF264" s="18">
        <v>0.06</v>
      </c>
      <c r="AG264" s="18">
        <v>0.4</v>
      </c>
      <c r="AH264" s="18">
        <v>0.6</v>
      </c>
      <c r="AI264" s="18">
        <v>120</v>
      </c>
      <c r="AJ264" s="18">
        <v>0</v>
      </c>
      <c r="AK264" s="18">
        <v>70</v>
      </c>
      <c r="AL264" s="18">
        <v>54</v>
      </c>
      <c r="AM264" s="18">
        <v>40</v>
      </c>
      <c r="AN264" s="18">
        <v>72</v>
      </c>
      <c r="AO264" s="18">
        <v>26</v>
      </c>
      <c r="AP264" s="18">
        <v>26</v>
      </c>
      <c r="AQ264" s="18">
        <v>12</v>
      </c>
      <c r="AR264" s="18">
        <v>54</v>
      </c>
      <c r="AS264" s="18">
        <v>86</v>
      </c>
      <c r="AT264" s="18">
        <v>112</v>
      </c>
      <c r="AU264" s="18">
        <v>198</v>
      </c>
      <c r="AV264" s="18">
        <v>30</v>
      </c>
      <c r="AW264" s="18">
        <v>164</v>
      </c>
      <c r="AX264" s="18">
        <v>164</v>
      </c>
      <c r="AY264" s="18">
        <v>0</v>
      </c>
      <c r="AZ264" s="18">
        <v>80</v>
      </c>
      <c r="BA264" s="18">
        <v>56</v>
      </c>
      <c r="BB264" s="18">
        <v>28</v>
      </c>
      <c r="BC264" s="18">
        <v>18</v>
      </c>
      <c r="BD264" s="18">
        <v>0</v>
      </c>
      <c r="BE264" s="18">
        <v>0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18">
        <v>0</v>
      </c>
      <c r="BO264" s="18">
        <v>0</v>
      </c>
      <c r="BP264" s="18">
        <v>0</v>
      </c>
      <c r="BQ264" s="18">
        <v>0</v>
      </c>
      <c r="BR264" s="18">
        <v>0</v>
      </c>
      <c r="BS264" s="18">
        <v>0</v>
      </c>
      <c r="BT264" s="18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0</v>
      </c>
      <c r="BZ264" s="18">
        <v>0</v>
      </c>
      <c r="CA264" s="18">
        <v>0</v>
      </c>
      <c r="CB264" s="18">
        <v>173.6</v>
      </c>
      <c r="CC264" s="30">
        <v>43.2</v>
      </c>
      <c r="CE264" s="28">
        <v>16.670000000000002</v>
      </c>
      <c r="CG264" s="28">
        <v>3.64</v>
      </c>
      <c r="CH264" s="28">
        <v>3.64</v>
      </c>
      <c r="CI264" s="28">
        <v>3.64</v>
      </c>
      <c r="CJ264" s="28">
        <v>363.64</v>
      </c>
      <c r="CK264" s="28">
        <v>149.09</v>
      </c>
      <c r="CL264" s="28">
        <v>256.36</v>
      </c>
      <c r="CM264" s="28">
        <v>0</v>
      </c>
      <c r="CN264" s="28">
        <v>0</v>
      </c>
      <c r="CO264" s="28">
        <v>0</v>
      </c>
      <c r="CP264" s="28">
        <v>0</v>
      </c>
      <c r="CQ264" s="28">
        <v>0</v>
      </c>
      <c r="CR264" s="28">
        <v>36</v>
      </c>
    </row>
    <row r="265" spans="1:96" s="38" customFormat="1" ht="11.4">
      <c r="B265" s="35" t="s">
        <v>107</v>
      </c>
      <c r="C265" s="36"/>
      <c r="D265" s="36">
        <v>28.1</v>
      </c>
      <c r="E265" s="36">
        <v>12.02</v>
      </c>
      <c r="F265" s="36">
        <v>43.31</v>
      </c>
      <c r="G265" s="36">
        <v>12.47</v>
      </c>
      <c r="H265" s="36">
        <v>129.69999999999999</v>
      </c>
      <c r="I265" s="36">
        <v>999.42</v>
      </c>
      <c r="J265" s="37">
        <v>14.54</v>
      </c>
      <c r="K265" s="37">
        <v>6.99</v>
      </c>
      <c r="L265" s="37">
        <v>0</v>
      </c>
      <c r="M265" s="37">
        <v>0</v>
      </c>
      <c r="N265" s="37">
        <v>46.12</v>
      </c>
      <c r="O265" s="37">
        <v>68.400000000000006</v>
      </c>
      <c r="P265" s="37">
        <v>15.18</v>
      </c>
      <c r="Q265" s="37">
        <v>0</v>
      </c>
      <c r="R265" s="37">
        <v>0</v>
      </c>
      <c r="S265" s="37">
        <v>3.72</v>
      </c>
      <c r="T265" s="37">
        <v>8.82</v>
      </c>
      <c r="U265" s="37">
        <v>1377.61</v>
      </c>
      <c r="V265" s="37">
        <v>1660.67</v>
      </c>
      <c r="W265" s="37">
        <v>186.21</v>
      </c>
      <c r="X265" s="37">
        <v>118.13</v>
      </c>
      <c r="Y265" s="37">
        <v>366.09</v>
      </c>
      <c r="Z265" s="37">
        <v>6.24</v>
      </c>
      <c r="AA265" s="37">
        <v>13.82</v>
      </c>
      <c r="AB265" s="37">
        <v>1640</v>
      </c>
      <c r="AC265" s="37">
        <v>343.41</v>
      </c>
      <c r="AD265" s="37">
        <v>8.1199999999999992</v>
      </c>
      <c r="AE265" s="37">
        <v>0.6</v>
      </c>
      <c r="AF265" s="37">
        <v>0.31</v>
      </c>
      <c r="AG265" s="37">
        <v>4.58</v>
      </c>
      <c r="AH265" s="37">
        <v>10.4</v>
      </c>
      <c r="AI265" s="37">
        <v>144.44999999999999</v>
      </c>
      <c r="AJ265" s="37">
        <v>0</v>
      </c>
      <c r="AK265" s="37">
        <v>1280.47</v>
      </c>
      <c r="AL265" s="37">
        <v>1134.52</v>
      </c>
      <c r="AM265" s="37">
        <v>1862.28</v>
      </c>
      <c r="AN265" s="37">
        <v>1542.6</v>
      </c>
      <c r="AO265" s="37">
        <v>508.29</v>
      </c>
      <c r="AP265" s="37">
        <v>977.99</v>
      </c>
      <c r="AQ265" s="37">
        <v>306.75</v>
      </c>
      <c r="AR265" s="37">
        <v>1150.1400000000001</v>
      </c>
      <c r="AS265" s="37">
        <v>1202.5899999999999</v>
      </c>
      <c r="AT265" s="37">
        <v>1440.36</v>
      </c>
      <c r="AU265" s="37">
        <v>2061.92</v>
      </c>
      <c r="AV265" s="37">
        <v>766.89</v>
      </c>
      <c r="AW265" s="37">
        <v>1210.23</v>
      </c>
      <c r="AX265" s="37">
        <v>5434.45</v>
      </c>
      <c r="AY265" s="37">
        <v>142.44</v>
      </c>
      <c r="AZ265" s="37">
        <v>1660.44</v>
      </c>
      <c r="BA265" s="37">
        <v>1144.9100000000001</v>
      </c>
      <c r="BB265" s="37">
        <v>810.53</v>
      </c>
      <c r="BC265" s="37">
        <v>408.5</v>
      </c>
      <c r="BD265" s="37">
        <v>0.11</v>
      </c>
      <c r="BE265" s="37">
        <v>0.05</v>
      </c>
      <c r="BF265" s="37">
        <v>0.03</v>
      </c>
      <c r="BG265" s="37">
        <v>0.06</v>
      </c>
      <c r="BH265" s="37">
        <v>7.0000000000000007E-2</v>
      </c>
      <c r="BI265" s="37">
        <v>0.32</v>
      </c>
      <c r="BJ265" s="37">
        <v>0</v>
      </c>
      <c r="BK265" s="37">
        <v>1.68</v>
      </c>
      <c r="BL265" s="37">
        <v>0</v>
      </c>
      <c r="BM265" s="37">
        <v>0.69</v>
      </c>
      <c r="BN265" s="37">
        <v>0.03</v>
      </c>
      <c r="BO265" s="37">
        <v>7.0000000000000007E-2</v>
      </c>
      <c r="BP265" s="37">
        <v>0</v>
      </c>
      <c r="BQ265" s="37">
        <v>0.06</v>
      </c>
      <c r="BR265" s="37">
        <v>0.1</v>
      </c>
      <c r="BS265" s="37">
        <v>3.18</v>
      </c>
      <c r="BT265" s="37">
        <v>0</v>
      </c>
      <c r="BU265" s="37">
        <v>0</v>
      </c>
      <c r="BV265" s="37">
        <v>6.67</v>
      </c>
      <c r="BW265" s="37">
        <v>0.03</v>
      </c>
      <c r="BX265" s="37">
        <v>0</v>
      </c>
      <c r="BY265" s="37">
        <v>0</v>
      </c>
      <c r="BZ265" s="37">
        <v>0</v>
      </c>
      <c r="CA265" s="37">
        <v>0</v>
      </c>
      <c r="CB265" s="37">
        <v>832.38</v>
      </c>
      <c r="CC265" s="36">
        <f>SUM($CC$256:$CC$264)</f>
        <v>148.61000000000001</v>
      </c>
      <c r="CD265" s="38">
        <f>$I$265/$I$266*100</f>
        <v>62.007991264208073</v>
      </c>
      <c r="CE265" s="38">
        <v>287.16000000000003</v>
      </c>
      <c r="CG265" s="38">
        <v>139.04</v>
      </c>
      <c r="CH265" s="38">
        <v>79.94</v>
      </c>
      <c r="CI265" s="38">
        <v>109.49</v>
      </c>
      <c r="CJ265" s="38">
        <v>6185.27</v>
      </c>
      <c r="CK265" s="38">
        <v>3308.32</v>
      </c>
      <c r="CL265" s="38">
        <v>4746.8</v>
      </c>
      <c r="CM265" s="38">
        <v>107.54</v>
      </c>
      <c r="CN265" s="38">
        <v>71.2</v>
      </c>
      <c r="CO265" s="38">
        <v>89.4</v>
      </c>
      <c r="CP265" s="38">
        <v>7.84</v>
      </c>
      <c r="CQ265" s="38">
        <v>2.96</v>
      </c>
    </row>
    <row r="266" spans="1:96" s="38" customFormat="1" ht="11.4">
      <c r="B266" s="35" t="s">
        <v>108</v>
      </c>
      <c r="C266" s="36"/>
      <c r="D266" s="36">
        <v>49.58</v>
      </c>
      <c r="E266" s="36">
        <v>21.54</v>
      </c>
      <c r="F266" s="36">
        <v>63.22</v>
      </c>
      <c r="G266" s="36">
        <v>14.77</v>
      </c>
      <c r="H266" s="36">
        <v>217.6</v>
      </c>
      <c r="I266" s="36">
        <v>1611.76</v>
      </c>
      <c r="J266" s="37">
        <v>22.19</v>
      </c>
      <c r="K266" s="37">
        <v>7.09</v>
      </c>
      <c r="L266" s="37">
        <v>0</v>
      </c>
      <c r="M266" s="37">
        <v>0</v>
      </c>
      <c r="N266" s="37">
        <v>74.930000000000007</v>
      </c>
      <c r="O266" s="37">
        <v>124.68</v>
      </c>
      <c r="P266" s="37">
        <v>18</v>
      </c>
      <c r="Q266" s="37">
        <v>0</v>
      </c>
      <c r="R266" s="37">
        <v>0</v>
      </c>
      <c r="S266" s="37">
        <v>4.2</v>
      </c>
      <c r="T266" s="37">
        <v>12.64</v>
      </c>
      <c r="U266" s="37">
        <v>1966.17</v>
      </c>
      <c r="V266" s="37">
        <v>1957.59</v>
      </c>
      <c r="W266" s="37">
        <v>402.22</v>
      </c>
      <c r="X266" s="37">
        <v>179.7</v>
      </c>
      <c r="Y266" s="37">
        <v>679.37</v>
      </c>
      <c r="Z266" s="37">
        <v>9.31</v>
      </c>
      <c r="AA266" s="37">
        <v>163.26</v>
      </c>
      <c r="AB266" s="37">
        <v>1700.76</v>
      </c>
      <c r="AC266" s="37">
        <v>516.70000000000005</v>
      </c>
      <c r="AD266" s="37">
        <v>10.37</v>
      </c>
      <c r="AE266" s="37">
        <v>0.79</v>
      </c>
      <c r="AF266" s="37">
        <v>0.65</v>
      </c>
      <c r="AG266" s="37">
        <v>5.28</v>
      </c>
      <c r="AH266" s="37">
        <v>15.28</v>
      </c>
      <c r="AI266" s="37">
        <v>144.9</v>
      </c>
      <c r="AJ266" s="37">
        <v>0</v>
      </c>
      <c r="AK266" s="37">
        <v>2168.63</v>
      </c>
      <c r="AL266" s="37">
        <v>1835.17</v>
      </c>
      <c r="AM266" s="37">
        <v>3074.67</v>
      </c>
      <c r="AN266" s="37">
        <v>2404.38</v>
      </c>
      <c r="AO266" s="37">
        <v>859.87</v>
      </c>
      <c r="AP266" s="37">
        <v>1599.73</v>
      </c>
      <c r="AQ266" s="37">
        <v>574.94000000000005</v>
      </c>
      <c r="AR266" s="37">
        <v>1941.85</v>
      </c>
      <c r="AS266" s="37">
        <v>1785.92</v>
      </c>
      <c r="AT266" s="37">
        <v>2176.6999999999998</v>
      </c>
      <c r="AU266" s="37">
        <v>3073.26</v>
      </c>
      <c r="AV266" s="37">
        <v>1181.98</v>
      </c>
      <c r="AW266" s="37">
        <v>1822.04</v>
      </c>
      <c r="AX266" s="37">
        <v>8006.12</v>
      </c>
      <c r="AY266" s="37">
        <v>148.04</v>
      </c>
      <c r="AZ266" s="37">
        <v>2509.79</v>
      </c>
      <c r="BA266" s="37">
        <v>1908.73</v>
      </c>
      <c r="BB266" s="37">
        <v>1472.68</v>
      </c>
      <c r="BC266" s="37">
        <v>710.46</v>
      </c>
      <c r="BD266" s="37">
        <v>0.21</v>
      </c>
      <c r="BE266" s="37">
        <v>0.11</v>
      </c>
      <c r="BF266" s="37">
        <v>0.09</v>
      </c>
      <c r="BG266" s="37">
        <v>0.25</v>
      </c>
      <c r="BH266" s="37">
        <v>0.25</v>
      </c>
      <c r="BI266" s="37">
        <v>0.88</v>
      </c>
      <c r="BJ266" s="37">
        <v>0.03</v>
      </c>
      <c r="BK266" s="37">
        <v>3.57</v>
      </c>
      <c r="BL266" s="37">
        <v>0.02</v>
      </c>
      <c r="BM266" s="37">
        <v>1.32</v>
      </c>
      <c r="BN266" s="37">
        <v>0.05</v>
      </c>
      <c r="BO266" s="37">
        <v>7.0000000000000007E-2</v>
      </c>
      <c r="BP266" s="37">
        <v>0</v>
      </c>
      <c r="BQ266" s="37">
        <v>0.16</v>
      </c>
      <c r="BR266" s="37">
        <v>0.25</v>
      </c>
      <c r="BS266" s="37">
        <v>5.21</v>
      </c>
      <c r="BT266" s="37">
        <v>0</v>
      </c>
      <c r="BU266" s="37">
        <v>0</v>
      </c>
      <c r="BV266" s="37">
        <v>7.63</v>
      </c>
      <c r="BW266" s="37">
        <v>0.06</v>
      </c>
      <c r="BX266" s="37">
        <v>0</v>
      </c>
      <c r="BY266" s="37">
        <v>0</v>
      </c>
      <c r="BZ266" s="37">
        <v>0</v>
      </c>
      <c r="CA266" s="37">
        <v>0</v>
      </c>
      <c r="CB266" s="37">
        <v>1242.28</v>
      </c>
      <c r="CC266" s="36">
        <v>205.79000000000002</v>
      </c>
      <c r="CE266" s="38">
        <v>446.72</v>
      </c>
      <c r="CG266" s="38">
        <v>184.34</v>
      </c>
      <c r="CH266" s="38">
        <v>102.63</v>
      </c>
      <c r="CI266" s="38">
        <v>143.47999999999999</v>
      </c>
      <c r="CJ266" s="38">
        <v>10076.09</v>
      </c>
      <c r="CK266" s="38">
        <v>5309.06</v>
      </c>
      <c r="CL266" s="38">
        <v>7692.57</v>
      </c>
      <c r="CM266" s="38">
        <v>158.32</v>
      </c>
      <c r="CN266" s="38">
        <v>101.73</v>
      </c>
      <c r="CO266" s="38">
        <v>130.06</v>
      </c>
      <c r="CP266" s="38">
        <v>17.440000000000001</v>
      </c>
      <c r="CQ266" s="38">
        <v>3.68</v>
      </c>
    </row>
    <row r="267" spans="1:96" hidden="1">
      <c r="C267" s="16"/>
      <c r="D267" s="16"/>
      <c r="E267" s="16"/>
      <c r="F267" s="16"/>
      <c r="G267" s="16"/>
      <c r="H267" s="16"/>
      <c r="I267" s="16"/>
    </row>
    <row r="268" spans="1:96" hidden="1">
      <c r="B268" s="14" t="s">
        <v>109</v>
      </c>
      <c r="C268" s="16"/>
      <c r="D268" s="16">
        <v>13</v>
      </c>
      <c r="E268" s="16"/>
      <c r="F268" s="16">
        <v>36</v>
      </c>
      <c r="G268" s="16"/>
      <c r="H268" s="16">
        <v>51</v>
      </c>
      <c r="I268" s="16"/>
    </row>
    <row r="269" spans="1:96" hidden="1">
      <c r="C269" s="16"/>
      <c r="D269" s="16"/>
      <c r="E269" s="16"/>
      <c r="F269" s="16"/>
      <c r="G269" s="16"/>
      <c r="H269" s="16"/>
      <c r="I269" s="16"/>
    </row>
    <row r="270" spans="1:96" hidden="1">
      <c r="C270" s="16"/>
      <c r="D270" s="16"/>
      <c r="E270" s="16"/>
      <c r="F270" s="16"/>
      <c r="G270" s="16"/>
      <c r="H270" s="16"/>
      <c r="I270" s="16"/>
    </row>
    <row r="271" spans="1:96">
      <c r="B271" s="27" t="s">
        <v>168</v>
      </c>
      <c r="C271" s="16"/>
      <c r="D271" s="16"/>
      <c r="E271" s="16"/>
      <c r="F271" s="16"/>
      <c r="G271" s="16"/>
      <c r="H271" s="16"/>
      <c r="I271" s="16"/>
    </row>
    <row r="272" spans="1:96">
      <c r="B272" s="27" t="s">
        <v>91</v>
      </c>
      <c r="C272" s="16"/>
      <c r="D272" s="16"/>
      <c r="E272" s="16"/>
      <c r="F272" s="16"/>
      <c r="G272" s="16"/>
      <c r="H272" s="16"/>
      <c r="I272" s="16"/>
    </row>
    <row r="273" spans="1:96" s="31" customFormat="1" ht="24">
      <c r="A273" s="31" t="str">
        <f>"15/4"</f>
        <v>15/4</v>
      </c>
      <c r="B273" s="32" t="s">
        <v>123</v>
      </c>
      <c r="C273" s="33" t="str">
        <f>"180"</f>
        <v>180</v>
      </c>
      <c r="D273" s="33">
        <v>5.37</v>
      </c>
      <c r="E273" s="33">
        <v>2.12</v>
      </c>
      <c r="F273" s="33">
        <v>9.74</v>
      </c>
      <c r="G273" s="33">
        <v>0.47</v>
      </c>
      <c r="H273" s="33">
        <v>30.31</v>
      </c>
      <c r="I273" s="33">
        <v>180.99431279999999</v>
      </c>
      <c r="J273" s="34">
        <v>3.28</v>
      </c>
      <c r="K273" s="34">
        <v>0.08</v>
      </c>
      <c r="L273" s="34">
        <v>0</v>
      </c>
      <c r="M273" s="34">
        <v>0</v>
      </c>
      <c r="N273" s="34">
        <v>6.75</v>
      </c>
      <c r="O273" s="34">
        <v>20.9</v>
      </c>
      <c r="P273" s="34">
        <v>2.65</v>
      </c>
      <c r="Q273" s="34">
        <v>0</v>
      </c>
      <c r="R273" s="34">
        <v>0</v>
      </c>
      <c r="S273" s="34">
        <v>7.0000000000000007E-2</v>
      </c>
      <c r="T273" s="34">
        <v>1.71</v>
      </c>
      <c r="U273" s="34">
        <v>320.69</v>
      </c>
      <c r="V273" s="34">
        <v>158.55000000000001</v>
      </c>
      <c r="W273" s="34">
        <v>104.56</v>
      </c>
      <c r="X273" s="34">
        <v>24.57</v>
      </c>
      <c r="Y273" s="34">
        <v>165.21</v>
      </c>
      <c r="Z273" s="34">
        <v>0.66</v>
      </c>
      <c r="AA273" s="34">
        <v>17.28</v>
      </c>
      <c r="AB273" s="34">
        <v>14.4</v>
      </c>
      <c r="AC273" s="34">
        <v>32.04</v>
      </c>
      <c r="AD273" s="34">
        <v>0.57999999999999996</v>
      </c>
      <c r="AE273" s="34">
        <v>0.09</v>
      </c>
      <c r="AF273" s="34">
        <v>0.11</v>
      </c>
      <c r="AG273" s="34">
        <v>0.84</v>
      </c>
      <c r="AH273" s="34">
        <v>2.2799999999999998</v>
      </c>
      <c r="AI273" s="34">
        <v>0.37</v>
      </c>
      <c r="AJ273" s="34">
        <v>0</v>
      </c>
      <c r="AK273" s="34">
        <v>274.17</v>
      </c>
      <c r="AL273" s="34">
        <v>267.70999999999998</v>
      </c>
      <c r="AM273" s="34">
        <v>361.95</v>
      </c>
      <c r="AN273" s="34">
        <v>270.20999999999998</v>
      </c>
      <c r="AO273" s="34">
        <v>104.8</v>
      </c>
      <c r="AP273" s="34">
        <v>174.17</v>
      </c>
      <c r="AQ273" s="34">
        <v>71.17</v>
      </c>
      <c r="AR273" s="34">
        <v>276.2</v>
      </c>
      <c r="AS273" s="34">
        <v>138.27000000000001</v>
      </c>
      <c r="AT273" s="34">
        <v>166.7</v>
      </c>
      <c r="AU273" s="34">
        <v>216.81</v>
      </c>
      <c r="AV273" s="34">
        <v>79.02</v>
      </c>
      <c r="AW273" s="34">
        <v>139.56</v>
      </c>
      <c r="AX273" s="34">
        <v>815.27</v>
      </c>
      <c r="AY273" s="34">
        <v>0</v>
      </c>
      <c r="AZ273" s="34">
        <v>444.93</v>
      </c>
      <c r="BA273" s="34">
        <v>133.80000000000001</v>
      </c>
      <c r="BB273" s="34">
        <v>227.47</v>
      </c>
      <c r="BC273" s="34">
        <v>85.62</v>
      </c>
      <c r="BD273" s="34">
        <v>0.09</v>
      </c>
      <c r="BE273" s="34">
        <v>0.04</v>
      </c>
      <c r="BF273" s="34">
        <v>0.02</v>
      </c>
      <c r="BG273" s="34">
        <v>0.05</v>
      </c>
      <c r="BH273" s="34">
        <v>0.05</v>
      </c>
      <c r="BI273" s="34">
        <v>0.25</v>
      </c>
      <c r="BJ273" s="34">
        <v>0</v>
      </c>
      <c r="BK273" s="34">
        <v>0.7</v>
      </c>
      <c r="BL273" s="34">
        <v>0</v>
      </c>
      <c r="BM273" s="34">
        <v>0.22</v>
      </c>
      <c r="BN273" s="34">
        <v>0</v>
      </c>
      <c r="BO273" s="34">
        <v>0</v>
      </c>
      <c r="BP273" s="34">
        <v>0</v>
      </c>
      <c r="BQ273" s="34">
        <v>0.05</v>
      </c>
      <c r="BR273" s="34">
        <v>7.0000000000000007E-2</v>
      </c>
      <c r="BS273" s="34">
        <v>0.56999999999999995</v>
      </c>
      <c r="BT273" s="34">
        <v>0</v>
      </c>
      <c r="BU273" s="34">
        <v>0</v>
      </c>
      <c r="BV273" s="34">
        <v>0.03</v>
      </c>
      <c r="BW273" s="34">
        <v>0</v>
      </c>
      <c r="BX273" s="34">
        <v>0</v>
      </c>
      <c r="BY273" s="34">
        <v>0</v>
      </c>
      <c r="BZ273" s="34">
        <v>0</v>
      </c>
      <c r="CA273" s="34">
        <v>0</v>
      </c>
      <c r="CB273" s="34">
        <v>159.59</v>
      </c>
      <c r="CC273" s="33">
        <v>17.760000000000002</v>
      </c>
      <c r="CE273" s="31">
        <v>19.68</v>
      </c>
      <c r="CG273" s="31">
        <v>41.61</v>
      </c>
      <c r="CH273" s="31">
        <v>18.46</v>
      </c>
      <c r="CI273" s="31">
        <v>30.04</v>
      </c>
      <c r="CJ273" s="31">
        <v>1933.8</v>
      </c>
      <c r="CK273" s="31">
        <v>885.55</v>
      </c>
      <c r="CL273" s="31">
        <v>1409.67</v>
      </c>
      <c r="CM273" s="31">
        <v>40.69</v>
      </c>
      <c r="CN273" s="31">
        <v>21.49</v>
      </c>
      <c r="CO273" s="31">
        <v>31.09</v>
      </c>
      <c r="CP273" s="31">
        <v>3.6</v>
      </c>
      <c r="CQ273" s="31">
        <v>0.72</v>
      </c>
      <c r="CR273" s="31">
        <v>10.77</v>
      </c>
    </row>
    <row r="274" spans="1:96" s="31" customFormat="1">
      <c r="A274" s="31" t="str">
        <f>"800/1"</f>
        <v>800/1</v>
      </c>
      <c r="B274" s="32" t="s">
        <v>124</v>
      </c>
      <c r="C274" s="33" t="str">
        <f>"45"</f>
        <v>45</v>
      </c>
      <c r="D274" s="33">
        <v>3.62</v>
      </c>
      <c r="E274" s="33">
        <v>0</v>
      </c>
      <c r="F274" s="33">
        <v>1.32</v>
      </c>
      <c r="G274" s="33">
        <v>1.5</v>
      </c>
      <c r="H274" s="33">
        <v>24.25</v>
      </c>
      <c r="I274" s="33">
        <v>122.72909999999999</v>
      </c>
      <c r="J274" s="34">
        <v>0.25</v>
      </c>
      <c r="K274" s="34">
        <v>0</v>
      </c>
      <c r="L274" s="34">
        <v>0</v>
      </c>
      <c r="M274" s="34">
        <v>0</v>
      </c>
      <c r="N274" s="34">
        <v>1.5</v>
      </c>
      <c r="O274" s="34">
        <v>21.29</v>
      </c>
      <c r="P274" s="34">
        <v>1.46</v>
      </c>
      <c r="Q274" s="34">
        <v>0</v>
      </c>
      <c r="R274" s="34">
        <v>0</v>
      </c>
      <c r="S274" s="34">
        <v>0.15</v>
      </c>
      <c r="T274" s="34">
        <v>0.8</v>
      </c>
      <c r="U274" s="34">
        <v>214.5</v>
      </c>
      <c r="V274" s="34">
        <v>57.64</v>
      </c>
      <c r="W274" s="34">
        <v>9.68</v>
      </c>
      <c r="X274" s="34">
        <v>14.36</v>
      </c>
      <c r="Y274" s="34">
        <v>36.979999999999997</v>
      </c>
      <c r="Z274" s="34">
        <v>0.87</v>
      </c>
      <c r="AA274" s="34">
        <v>0</v>
      </c>
      <c r="AB274" s="34">
        <v>0</v>
      </c>
      <c r="AC274" s="34">
        <v>0</v>
      </c>
      <c r="AD274" s="34">
        <v>0.85</v>
      </c>
      <c r="AE274" s="34">
        <v>0.06</v>
      </c>
      <c r="AF274" s="34">
        <v>0.02</v>
      </c>
      <c r="AG274" s="34">
        <v>0.64</v>
      </c>
      <c r="AH274" s="34">
        <v>1.5</v>
      </c>
      <c r="AI274" s="34">
        <v>0</v>
      </c>
      <c r="AJ274" s="34">
        <v>0</v>
      </c>
      <c r="AK274" s="34">
        <v>174.84</v>
      </c>
      <c r="AL274" s="34">
        <v>181.42</v>
      </c>
      <c r="AM274" s="34">
        <v>277.77</v>
      </c>
      <c r="AN274" s="34">
        <v>93.53</v>
      </c>
      <c r="AO274" s="34">
        <v>54.99</v>
      </c>
      <c r="AP274" s="34">
        <v>109.98</v>
      </c>
      <c r="AQ274" s="34">
        <v>41.36</v>
      </c>
      <c r="AR274" s="34">
        <v>197.4</v>
      </c>
      <c r="AS274" s="34">
        <v>122.67</v>
      </c>
      <c r="AT274" s="34">
        <v>170.61</v>
      </c>
      <c r="AU274" s="34">
        <v>141.47</v>
      </c>
      <c r="AV274" s="34">
        <v>75.67</v>
      </c>
      <c r="AW274" s="34">
        <v>131.6</v>
      </c>
      <c r="AX274" s="34">
        <v>1092.75</v>
      </c>
      <c r="AY274" s="34">
        <v>0</v>
      </c>
      <c r="AZ274" s="34">
        <v>355.79</v>
      </c>
      <c r="BA274" s="34">
        <v>155.57</v>
      </c>
      <c r="BB274" s="34">
        <v>104.34</v>
      </c>
      <c r="BC274" s="34">
        <v>81.31</v>
      </c>
      <c r="BD274" s="34">
        <v>0</v>
      </c>
      <c r="BE274" s="34">
        <v>0</v>
      </c>
      <c r="BF274" s="34">
        <v>0</v>
      </c>
      <c r="BG274" s="34">
        <v>0</v>
      </c>
      <c r="BH274" s="34">
        <v>0</v>
      </c>
      <c r="BI274" s="34">
        <v>0.01</v>
      </c>
      <c r="BJ274" s="34">
        <v>0</v>
      </c>
      <c r="BK274" s="34">
        <v>0.15</v>
      </c>
      <c r="BL274" s="34">
        <v>0</v>
      </c>
      <c r="BM274" s="34">
        <v>7.0000000000000007E-2</v>
      </c>
      <c r="BN274" s="34">
        <v>0</v>
      </c>
      <c r="BO274" s="34">
        <v>0</v>
      </c>
      <c r="BP274" s="34">
        <v>0</v>
      </c>
      <c r="BQ274" s="34">
        <v>0</v>
      </c>
      <c r="BR274" s="34">
        <v>0</v>
      </c>
      <c r="BS274" s="34">
        <v>0.51</v>
      </c>
      <c r="BT274" s="34">
        <v>0</v>
      </c>
      <c r="BU274" s="34">
        <v>0</v>
      </c>
      <c r="BV274" s="34">
        <v>0.44</v>
      </c>
      <c r="BW274" s="34">
        <v>0.01</v>
      </c>
      <c r="BX274" s="34">
        <v>0</v>
      </c>
      <c r="BY274" s="34">
        <v>0</v>
      </c>
      <c r="BZ274" s="34">
        <v>0</v>
      </c>
      <c r="CA274" s="34">
        <v>0</v>
      </c>
      <c r="CB274" s="34">
        <v>17.05</v>
      </c>
      <c r="CC274" s="33">
        <v>16.5</v>
      </c>
      <c r="CE274" s="31">
        <v>0</v>
      </c>
      <c r="CG274" s="31">
        <v>0</v>
      </c>
      <c r="CH274" s="31">
        <v>0</v>
      </c>
      <c r="CI274" s="31">
        <v>0</v>
      </c>
      <c r="CJ274" s="31">
        <v>950</v>
      </c>
      <c r="CK274" s="31">
        <v>366</v>
      </c>
      <c r="CL274" s="31">
        <v>658</v>
      </c>
      <c r="CM274" s="31">
        <v>7.6</v>
      </c>
      <c r="CN274" s="31">
        <v>7.6</v>
      </c>
      <c r="CO274" s="31">
        <v>7.6</v>
      </c>
      <c r="CP274" s="31">
        <v>0</v>
      </c>
      <c r="CQ274" s="31">
        <v>0</v>
      </c>
      <c r="CR274" s="31">
        <v>10</v>
      </c>
    </row>
    <row r="275" spans="1:96" s="31" customFormat="1">
      <c r="A275" s="31" t="str">
        <f>"1/12"</f>
        <v>1/12</v>
      </c>
      <c r="B275" s="32" t="s">
        <v>94</v>
      </c>
      <c r="C275" s="33" t="str">
        <f>"30"</f>
        <v>30</v>
      </c>
      <c r="D275" s="33">
        <v>2.16</v>
      </c>
      <c r="E275" s="33">
        <v>2.16</v>
      </c>
      <c r="F275" s="33">
        <v>2.5499999999999998</v>
      </c>
      <c r="G275" s="33">
        <v>0</v>
      </c>
      <c r="H275" s="33">
        <v>16.649999999999999</v>
      </c>
      <c r="I275" s="33">
        <v>95.219999999999985</v>
      </c>
      <c r="J275" s="34">
        <v>1.56</v>
      </c>
      <c r="K275" s="34">
        <v>0</v>
      </c>
      <c r="L275" s="34">
        <v>0</v>
      </c>
      <c r="M275" s="34">
        <v>0</v>
      </c>
      <c r="N275" s="34">
        <v>16.649999999999999</v>
      </c>
      <c r="O275" s="34">
        <v>0</v>
      </c>
      <c r="P275" s="34">
        <v>0</v>
      </c>
      <c r="Q275" s="34">
        <v>0</v>
      </c>
      <c r="R275" s="34">
        <v>0</v>
      </c>
      <c r="S275" s="34">
        <v>0.12</v>
      </c>
      <c r="T275" s="34">
        <v>0.54</v>
      </c>
      <c r="U275" s="34">
        <v>39</v>
      </c>
      <c r="V275" s="34">
        <v>109.5</v>
      </c>
      <c r="W275" s="34">
        <v>92.1</v>
      </c>
      <c r="X275" s="34">
        <v>10.199999999999999</v>
      </c>
      <c r="Y275" s="34">
        <v>65.7</v>
      </c>
      <c r="Z275" s="34">
        <v>0.06</v>
      </c>
      <c r="AA275" s="34">
        <v>12.6</v>
      </c>
      <c r="AB275" s="34">
        <v>9</v>
      </c>
      <c r="AC275" s="34">
        <v>14.1</v>
      </c>
      <c r="AD275" s="34">
        <v>0.06</v>
      </c>
      <c r="AE275" s="34">
        <v>0.02</v>
      </c>
      <c r="AF275" s="34">
        <v>0.11</v>
      </c>
      <c r="AG275" s="34">
        <v>0.06</v>
      </c>
      <c r="AH275" s="34">
        <v>0.54</v>
      </c>
      <c r="AI275" s="34">
        <v>0.3</v>
      </c>
      <c r="AJ275" s="34">
        <v>0</v>
      </c>
      <c r="AK275" s="34">
        <v>135.9</v>
      </c>
      <c r="AL275" s="34">
        <v>125.4</v>
      </c>
      <c r="AM275" s="34">
        <v>161.4</v>
      </c>
      <c r="AN275" s="34">
        <v>162</v>
      </c>
      <c r="AO275" s="34">
        <v>49.5</v>
      </c>
      <c r="AP275" s="34">
        <v>91.2</v>
      </c>
      <c r="AQ275" s="34">
        <v>28.5</v>
      </c>
      <c r="AR275" s="34">
        <v>96</v>
      </c>
      <c r="AS275" s="34">
        <v>70.8</v>
      </c>
      <c r="AT275" s="34">
        <v>72</v>
      </c>
      <c r="AU275" s="34">
        <v>159</v>
      </c>
      <c r="AV275" s="34">
        <v>51</v>
      </c>
      <c r="AW275" s="34">
        <v>42</v>
      </c>
      <c r="AX275" s="34">
        <v>477.3</v>
      </c>
      <c r="AY275" s="34">
        <v>0</v>
      </c>
      <c r="AZ275" s="34">
        <v>234</v>
      </c>
      <c r="BA275" s="34">
        <v>125.4</v>
      </c>
      <c r="BB275" s="34">
        <v>101.4</v>
      </c>
      <c r="BC275" s="34">
        <v>20.7</v>
      </c>
      <c r="BD275" s="34">
        <v>0</v>
      </c>
      <c r="BE275" s="34">
        <v>0</v>
      </c>
      <c r="BF275" s="34">
        <v>0</v>
      </c>
      <c r="BG275" s="34">
        <v>0</v>
      </c>
      <c r="BH275" s="34">
        <v>0</v>
      </c>
      <c r="BI275" s="34">
        <v>0</v>
      </c>
      <c r="BJ275" s="34">
        <v>0</v>
      </c>
      <c r="BK275" s="34">
        <v>0</v>
      </c>
      <c r="BL275" s="34">
        <v>0</v>
      </c>
      <c r="BM275" s="34">
        <v>0</v>
      </c>
      <c r="BN275" s="34">
        <v>0</v>
      </c>
      <c r="BO275" s="34">
        <v>0</v>
      </c>
      <c r="BP275" s="34">
        <v>0</v>
      </c>
      <c r="BQ275" s="34">
        <v>0</v>
      </c>
      <c r="BR275" s="34">
        <v>0</v>
      </c>
      <c r="BS275" s="34">
        <v>0.74</v>
      </c>
      <c r="BT275" s="34">
        <v>0</v>
      </c>
      <c r="BU275" s="34">
        <v>0</v>
      </c>
      <c r="BV275" s="34">
        <v>0.05</v>
      </c>
      <c r="BW275" s="34">
        <v>0.02</v>
      </c>
      <c r="BX275" s="34">
        <v>0.02</v>
      </c>
      <c r="BY275" s="34">
        <v>0</v>
      </c>
      <c r="BZ275" s="34">
        <v>0</v>
      </c>
      <c r="CA275" s="34">
        <v>0</v>
      </c>
      <c r="CB275" s="34">
        <v>7.98</v>
      </c>
      <c r="CC275" s="33">
        <v>9.24</v>
      </c>
      <c r="CE275" s="31">
        <v>14.1</v>
      </c>
      <c r="CG275" s="31">
        <v>2.1</v>
      </c>
      <c r="CH275" s="31">
        <v>2.1</v>
      </c>
      <c r="CI275" s="31">
        <v>2.1</v>
      </c>
      <c r="CJ275" s="31">
        <v>1038</v>
      </c>
      <c r="CK275" s="31">
        <v>249</v>
      </c>
      <c r="CL275" s="31">
        <v>643.5</v>
      </c>
      <c r="CM275" s="31">
        <v>0.9</v>
      </c>
      <c r="CN275" s="31">
        <v>0.9</v>
      </c>
      <c r="CO275" s="31">
        <v>0.9</v>
      </c>
      <c r="CP275" s="31">
        <v>0</v>
      </c>
      <c r="CQ275" s="31">
        <v>0</v>
      </c>
      <c r="CR275" s="31">
        <v>7.7</v>
      </c>
    </row>
    <row r="276" spans="1:96" s="31" customFormat="1">
      <c r="A276" s="31" t="str">
        <f>"2"</f>
        <v>2</v>
      </c>
      <c r="B276" s="32" t="s">
        <v>95</v>
      </c>
      <c r="C276" s="33" t="str">
        <f>"50"</f>
        <v>50</v>
      </c>
      <c r="D276" s="33">
        <v>3.31</v>
      </c>
      <c r="E276" s="33">
        <v>0</v>
      </c>
      <c r="F276" s="33">
        <v>0.33</v>
      </c>
      <c r="G276" s="33">
        <v>0.33</v>
      </c>
      <c r="H276" s="33">
        <v>23.45</v>
      </c>
      <c r="I276" s="33">
        <v>111.95049999999999</v>
      </c>
      <c r="J276" s="34">
        <v>0</v>
      </c>
      <c r="K276" s="34">
        <v>0</v>
      </c>
      <c r="L276" s="34">
        <v>0</v>
      </c>
      <c r="M276" s="34">
        <v>0</v>
      </c>
      <c r="N276" s="34">
        <v>0.55000000000000004</v>
      </c>
      <c r="O276" s="34">
        <v>22.8</v>
      </c>
      <c r="P276" s="34">
        <v>0.1</v>
      </c>
      <c r="Q276" s="34">
        <v>0</v>
      </c>
      <c r="R276" s="34">
        <v>0</v>
      </c>
      <c r="S276" s="34">
        <v>0</v>
      </c>
      <c r="T276" s="34">
        <v>0.9</v>
      </c>
      <c r="U276" s="34">
        <v>0</v>
      </c>
      <c r="V276" s="34">
        <v>0</v>
      </c>
      <c r="W276" s="34">
        <v>0</v>
      </c>
      <c r="X276" s="34">
        <v>0</v>
      </c>
      <c r="Y276" s="34">
        <v>0</v>
      </c>
      <c r="Z276" s="34">
        <v>0</v>
      </c>
      <c r="AA276" s="34">
        <v>0</v>
      </c>
      <c r="AB276" s="34">
        <v>0</v>
      </c>
      <c r="AC276" s="34">
        <v>0</v>
      </c>
      <c r="AD276" s="34">
        <v>0</v>
      </c>
      <c r="AE276" s="34">
        <v>0</v>
      </c>
      <c r="AF276" s="34">
        <v>0</v>
      </c>
      <c r="AG276" s="34">
        <v>0</v>
      </c>
      <c r="AH276" s="34">
        <v>0</v>
      </c>
      <c r="AI276" s="34">
        <v>0</v>
      </c>
      <c r="AJ276" s="34">
        <v>0</v>
      </c>
      <c r="AK276" s="34">
        <v>159.65</v>
      </c>
      <c r="AL276" s="34">
        <v>166.17</v>
      </c>
      <c r="AM276" s="34">
        <v>254.48</v>
      </c>
      <c r="AN276" s="34">
        <v>84.39</v>
      </c>
      <c r="AO276" s="34">
        <v>50.03</v>
      </c>
      <c r="AP276" s="34">
        <v>100.05</v>
      </c>
      <c r="AQ276" s="34">
        <v>37.85</v>
      </c>
      <c r="AR276" s="34">
        <v>180.96</v>
      </c>
      <c r="AS276" s="34">
        <v>112.23</v>
      </c>
      <c r="AT276" s="34">
        <v>156.6</v>
      </c>
      <c r="AU276" s="34">
        <v>129.19999999999999</v>
      </c>
      <c r="AV276" s="34">
        <v>67.86</v>
      </c>
      <c r="AW276" s="34">
        <v>120.06</v>
      </c>
      <c r="AX276" s="34">
        <v>1003.98</v>
      </c>
      <c r="AY276" s="34">
        <v>0</v>
      </c>
      <c r="AZ276" s="34">
        <v>327.12</v>
      </c>
      <c r="BA276" s="34">
        <v>142.25</v>
      </c>
      <c r="BB276" s="34">
        <v>94.4</v>
      </c>
      <c r="BC276" s="34">
        <v>74.819999999999993</v>
      </c>
      <c r="BD276" s="34">
        <v>0</v>
      </c>
      <c r="BE276" s="34">
        <v>0</v>
      </c>
      <c r="BF276" s="34">
        <v>0</v>
      </c>
      <c r="BG276" s="34">
        <v>0</v>
      </c>
      <c r="BH276" s="34">
        <v>0</v>
      </c>
      <c r="BI276" s="34">
        <v>0</v>
      </c>
      <c r="BJ276" s="34">
        <v>0</v>
      </c>
      <c r="BK276" s="34">
        <v>0.04</v>
      </c>
      <c r="BL276" s="34">
        <v>0</v>
      </c>
      <c r="BM276" s="34">
        <v>0</v>
      </c>
      <c r="BN276" s="34">
        <v>0</v>
      </c>
      <c r="BO276" s="34">
        <v>0</v>
      </c>
      <c r="BP276" s="34">
        <v>0</v>
      </c>
      <c r="BQ276" s="34">
        <v>0</v>
      </c>
      <c r="BR276" s="34">
        <v>0</v>
      </c>
      <c r="BS276" s="34">
        <v>0.03</v>
      </c>
      <c r="BT276" s="34">
        <v>0</v>
      </c>
      <c r="BU276" s="34">
        <v>0</v>
      </c>
      <c r="BV276" s="34">
        <v>0.14000000000000001</v>
      </c>
      <c r="BW276" s="34">
        <v>0.01</v>
      </c>
      <c r="BX276" s="34">
        <v>0</v>
      </c>
      <c r="BY276" s="34">
        <v>0</v>
      </c>
      <c r="BZ276" s="34">
        <v>0</v>
      </c>
      <c r="CA276" s="34">
        <v>0</v>
      </c>
      <c r="CB276" s="34">
        <v>19.55</v>
      </c>
      <c r="CC276" s="33">
        <v>3.6</v>
      </c>
      <c r="CE276" s="31">
        <v>0</v>
      </c>
      <c r="CG276" s="31">
        <v>0</v>
      </c>
      <c r="CH276" s="31">
        <v>0</v>
      </c>
      <c r="CI276" s="31">
        <v>0</v>
      </c>
      <c r="CJ276" s="31">
        <v>802.15</v>
      </c>
      <c r="CK276" s="31">
        <v>309.04000000000002</v>
      </c>
      <c r="CL276" s="31">
        <v>555.6</v>
      </c>
      <c r="CM276" s="31">
        <v>6.42</v>
      </c>
      <c r="CN276" s="31">
        <v>6.42</v>
      </c>
      <c r="CO276" s="31">
        <v>6.42</v>
      </c>
      <c r="CP276" s="31">
        <v>0</v>
      </c>
      <c r="CQ276" s="31">
        <v>0</v>
      </c>
      <c r="CR276" s="31">
        <v>3</v>
      </c>
    </row>
    <row r="277" spans="1:96" s="28" customFormat="1" ht="24">
      <c r="A277" s="28" t="str">
        <f>"32/10"</f>
        <v>32/10</v>
      </c>
      <c r="B277" s="29" t="s">
        <v>125</v>
      </c>
      <c r="C277" s="30" t="str">
        <f>"200"</f>
        <v>200</v>
      </c>
      <c r="D277" s="30">
        <v>2.4300000000000002</v>
      </c>
      <c r="E277" s="30">
        <v>2.13</v>
      </c>
      <c r="F277" s="30">
        <v>6.42</v>
      </c>
      <c r="G277" s="30">
        <v>7.0000000000000007E-2</v>
      </c>
      <c r="H277" s="30">
        <v>8.34</v>
      </c>
      <c r="I277" s="30">
        <v>63.439900000000002</v>
      </c>
      <c r="J277" s="18">
        <v>1.5</v>
      </c>
      <c r="K277" s="18">
        <v>0</v>
      </c>
      <c r="L277" s="18">
        <v>0</v>
      </c>
      <c r="M277" s="18">
        <v>0</v>
      </c>
      <c r="N277" s="18">
        <v>8.34</v>
      </c>
      <c r="O277" s="18">
        <v>0</v>
      </c>
      <c r="P277" s="18">
        <v>0</v>
      </c>
      <c r="Q277" s="18">
        <v>0</v>
      </c>
      <c r="R277" s="18">
        <v>0</v>
      </c>
      <c r="S277" s="18">
        <v>0.08</v>
      </c>
      <c r="T277" s="18">
        <v>0.53</v>
      </c>
      <c r="U277" s="18">
        <v>37.17</v>
      </c>
      <c r="V277" s="18">
        <v>108.55</v>
      </c>
      <c r="W277" s="18">
        <v>87.45</v>
      </c>
      <c r="X277" s="18">
        <v>9.98</v>
      </c>
      <c r="Y277" s="18">
        <v>62.78</v>
      </c>
      <c r="Z277" s="18">
        <v>0.09</v>
      </c>
      <c r="AA277" s="18">
        <v>15</v>
      </c>
      <c r="AB277" s="18">
        <v>6.75</v>
      </c>
      <c r="AC277" s="18">
        <v>16.5</v>
      </c>
      <c r="AD277" s="18">
        <v>0</v>
      </c>
      <c r="AE277" s="18">
        <v>0.03</v>
      </c>
      <c r="AF277" s="18">
        <v>0.1</v>
      </c>
      <c r="AG277" s="18">
        <v>0.06</v>
      </c>
      <c r="AH277" s="18">
        <v>0.6</v>
      </c>
      <c r="AI277" s="18">
        <v>0.39</v>
      </c>
      <c r="AJ277" s="18">
        <v>0</v>
      </c>
      <c r="AK277" s="18">
        <v>119.81</v>
      </c>
      <c r="AL277" s="18">
        <v>118.34</v>
      </c>
      <c r="AM277" s="18">
        <v>202.86</v>
      </c>
      <c r="AN277" s="18">
        <v>163.16999999999999</v>
      </c>
      <c r="AO277" s="18">
        <v>54.39</v>
      </c>
      <c r="AP277" s="18">
        <v>95.55</v>
      </c>
      <c r="AQ277" s="18">
        <v>31.61</v>
      </c>
      <c r="AR277" s="18">
        <v>107.31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18">
        <v>0</v>
      </c>
      <c r="AZ277" s="18">
        <v>0</v>
      </c>
      <c r="BA277" s="18">
        <v>0</v>
      </c>
      <c r="BB277" s="18">
        <v>135.24</v>
      </c>
      <c r="BC277" s="18">
        <v>19.11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18">
        <v>0</v>
      </c>
      <c r="BO277" s="18">
        <v>0</v>
      </c>
      <c r="BP277" s="18">
        <v>0</v>
      </c>
      <c r="BQ277" s="18">
        <v>0</v>
      </c>
      <c r="BR277" s="18">
        <v>0</v>
      </c>
      <c r="BS277" s="18">
        <v>0</v>
      </c>
      <c r="BT277" s="18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0</v>
      </c>
      <c r="CA277" s="18">
        <v>0</v>
      </c>
      <c r="CB277" s="18">
        <v>201.45</v>
      </c>
      <c r="CC277" s="30">
        <v>12.01</v>
      </c>
      <c r="CE277" s="28">
        <v>16.13</v>
      </c>
      <c r="CG277" s="28">
        <v>6.75</v>
      </c>
      <c r="CH277" s="28">
        <v>1.5</v>
      </c>
      <c r="CI277" s="28">
        <v>4.13</v>
      </c>
      <c r="CJ277" s="28">
        <v>431.25</v>
      </c>
      <c r="CK277" s="28">
        <v>157.5</v>
      </c>
      <c r="CL277" s="28">
        <v>294.38</v>
      </c>
      <c r="CM277" s="28">
        <v>9.75</v>
      </c>
      <c r="CN277" s="28">
        <v>2.25</v>
      </c>
      <c r="CO277" s="28">
        <v>6</v>
      </c>
      <c r="CP277" s="28">
        <v>5</v>
      </c>
      <c r="CQ277" s="28">
        <v>0</v>
      </c>
      <c r="CR277" s="28">
        <v>7.28</v>
      </c>
    </row>
    <row r="278" spans="1:96" s="38" customFormat="1" ht="11.4">
      <c r="B278" s="35" t="s">
        <v>97</v>
      </c>
      <c r="C278" s="36"/>
      <c r="D278" s="36">
        <v>18.88</v>
      </c>
      <c r="E278" s="36">
        <v>6.41</v>
      </c>
      <c r="F278" s="36">
        <v>21.36</v>
      </c>
      <c r="G278" s="36">
        <v>2.37</v>
      </c>
      <c r="H278" s="36">
        <v>103</v>
      </c>
      <c r="I278" s="36">
        <v>574.33000000000004</v>
      </c>
      <c r="J278" s="37">
        <v>6.59</v>
      </c>
      <c r="K278" s="37">
        <v>0.08</v>
      </c>
      <c r="L278" s="37">
        <v>0</v>
      </c>
      <c r="M278" s="37">
        <v>0</v>
      </c>
      <c r="N278" s="37">
        <v>33.799999999999997</v>
      </c>
      <c r="O278" s="37">
        <v>64.989999999999995</v>
      </c>
      <c r="P278" s="37">
        <v>4.21</v>
      </c>
      <c r="Q278" s="37">
        <v>0</v>
      </c>
      <c r="R278" s="37">
        <v>0</v>
      </c>
      <c r="S278" s="37">
        <v>0.42</v>
      </c>
      <c r="T278" s="37">
        <v>4.4800000000000004</v>
      </c>
      <c r="U278" s="37">
        <v>611.36</v>
      </c>
      <c r="V278" s="37">
        <v>434.25</v>
      </c>
      <c r="W278" s="37">
        <v>293.79000000000002</v>
      </c>
      <c r="X278" s="37">
        <v>59.1</v>
      </c>
      <c r="Y278" s="37">
        <v>330.66</v>
      </c>
      <c r="Z278" s="37">
        <v>1.68</v>
      </c>
      <c r="AA278" s="37">
        <v>44.88</v>
      </c>
      <c r="AB278" s="37">
        <v>30.15</v>
      </c>
      <c r="AC278" s="37">
        <v>62.64</v>
      </c>
      <c r="AD278" s="37">
        <v>1.49</v>
      </c>
      <c r="AE278" s="37">
        <v>0.19</v>
      </c>
      <c r="AF278" s="37">
        <v>0.35</v>
      </c>
      <c r="AG278" s="37">
        <v>1.6</v>
      </c>
      <c r="AH278" s="37">
        <v>4.92</v>
      </c>
      <c r="AI278" s="37">
        <v>1.06</v>
      </c>
      <c r="AJ278" s="37">
        <v>0</v>
      </c>
      <c r="AK278" s="37">
        <v>864.36</v>
      </c>
      <c r="AL278" s="37">
        <v>859.03</v>
      </c>
      <c r="AM278" s="37">
        <v>1258.46</v>
      </c>
      <c r="AN278" s="37">
        <v>773.3</v>
      </c>
      <c r="AO278" s="37">
        <v>313.70999999999998</v>
      </c>
      <c r="AP278" s="37">
        <v>570.95000000000005</v>
      </c>
      <c r="AQ278" s="37">
        <v>210.48</v>
      </c>
      <c r="AR278" s="37">
        <v>857.87</v>
      </c>
      <c r="AS278" s="37">
        <v>443.97</v>
      </c>
      <c r="AT278" s="37">
        <v>565.91</v>
      </c>
      <c r="AU278" s="37">
        <v>646.48</v>
      </c>
      <c r="AV278" s="37">
        <v>273.55</v>
      </c>
      <c r="AW278" s="37">
        <v>433.22</v>
      </c>
      <c r="AX278" s="37">
        <v>3389.3</v>
      </c>
      <c r="AY278" s="37">
        <v>0</v>
      </c>
      <c r="AZ278" s="37">
        <v>1361.84</v>
      </c>
      <c r="BA278" s="37">
        <v>557.02</v>
      </c>
      <c r="BB278" s="37">
        <v>662.85</v>
      </c>
      <c r="BC278" s="37">
        <v>281.56</v>
      </c>
      <c r="BD278" s="37">
        <v>0.09</v>
      </c>
      <c r="BE278" s="37">
        <v>0.04</v>
      </c>
      <c r="BF278" s="37">
        <v>0.02</v>
      </c>
      <c r="BG278" s="37">
        <v>0.05</v>
      </c>
      <c r="BH278" s="37">
        <v>0.06</v>
      </c>
      <c r="BI278" s="37">
        <v>0.26</v>
      </c>
      <c r="BJ278" s="37">
        <v>0</v>
      </c>
      <c r="BK278" s="37">
        <v>0.88</v>
      </c>
      <c r="BL278" s="37">
        <v>0</v>
      </c>
      <c r="BM278" s="37">
        <v>0.28999999999999998</v>
      </c>
      <c r="BN278" s="37">
        <v>0</v>
      </c>
      <c r="BO278" s="37">
        <v>0</v>
      </c>
      <c r="BP278" s="37">
        <v>0</v>
      </c>
      <c r="BQ278" s="37">
        <v>0.05</v>
      </c>
      <c r="BR278" s="37">
        <v>0.08</v>
      </c>
      <c r="BS278" s="37">
        <v>1.86</v>
      </c>
      <c r="BT278" s="37">
        <v>0</v>
      </c>
      <c r="BU278" s="37">
        <v>0</v>
      </c>
      <c r="BV278" s="37">
        <v>0.67</v>
      </c>
      <c r="BW278" s="37">
        <v>0.04</v>
      </c>
      <c r="BX278" s="37">
        <v>0.02</v>
      </c>
      <c r="BY278" s="37">
        <v>0</v>
      </c>
      <c r="BZ278" s="37">
        <v>0</v>
      </c>
      <c r="CA278" s="37">
        <v>0</v>
      </c>
      <c r="CB278" s="37">
        <v>405.62</v>
      </c>
      <c r="CC278" s="36">
        <f>SUM($CC$272:$CC$277)</f>
        <v>59.110000000000007</v>
      </c>
      <c r="CD278" s="38">
        <f>$I$278/$I$289*100</f>
        <v>43.763477730788289</v>
      </c>
      <c r="CE278" s="38">
        <v>49.91</v>
      </c>
      <c r="CG278" s="38">
        <v>50.46</v>
      </c>
      <c r="CH278" s="38">
        <v>22.06</v>
      </c>
      <c r="CI278" s="38">
        <v>36.26</v>
      </c>
      <c r="CJ278" s="38">
        <v>5155.2</v>
      </c>
      <c r="CK278" s="38">
        <v>1967.09</v>
      </c>
      <c r="CL278" s="38">
        <v>3561.15</v>
      </c>
      <c r="CM278" s="38">
        <v>65.36</v>
      </c>
      <c r="CN278" s="38">
        <v>38.659999999999997</v>
      </c>
      <c r="CO278" s="38">
        <v>52.01</v>
      </c>
      <c r="CP278" s="38">
        <v>8.6</v>
      </c>
      <c r="CQ278" s="38">
        <v>0.72</v>
      </c>
    </row>
    <row r="279" spans="1:96">
      <c r="B279" s="27" t="s">
        <v>98</v>
      </c>
      <c r="C279" s="16"/>
      <c r="D279" s="16"/>
      <c r="E279" s="16"/>
      <c r="F279" s="16"/>
      <c r="G279" s="16"/>
      <c r="H279" s="16"/>
      <c r="I279" s="16"/>
    </row>
    <row r="280" spans="1:96" s="31" customFormat="1">
      <c r="A280" s="31" t="str">
        <f>"8/1"</f>
        <v>8/1</v>
      </c>
      <c r="B280" s="32" t="s">
        <v>126</v>
      </c>
      <c r="C280" s="33" t="str">
        <f>"60"</f>
        <v>60</v>
      </c>
      <c r="D280" s="33">
        <v>0.94</v>
      </c>
      <c r="E280" s="33">
        <v>0</v>
      </c>
      <c r="F280" s="33">
        <v>4.34</v>
      </c>
      <c r="G280" s="33">
        <v>4.34</v>
      </c>
      <c r="H280" s="33">
        <v>6.18</v>
      </c>
      <c r="I280" s="33">
        <v>64.298002499999996</v>
      </c>
      <c r="J280" s="34">
        <v>0.56000000000000005</v>
      </c>
      <c r="K280" s="34">
        <v>2.93</v>
      </c>
      <c r="L280" s="34">
        <v>0</v>
      </c>
      <c r="M280" s="34">
        <v>0</v>
      </c>
      <c r="N280" s="34">
        <v>4.7699999999999996</v>
      </c>
      <c r="O280" s="34">
        <v>7.0000000000000007E-2</v>
      </c>
      <c r="P280" s="34">
        <v>1.34</v>
      </c>
      <c r="Q280" s="34">
        <v>0</v>
      </c>
      <c r="R280" s="34">
        <v>0</v>
      </c>
      <c r="S280" s="34">
        <v>0.13</v>
      </c>
      <c r="T280" s="34">
        <v>0.68</v>
      </c>
      <c r="U280" s="34">
        <v>13.77</v>
      </c>
      <c r="V280" s="34">
        <v>126.42</v>
      </c>
      <c r="W280" s="34">
        <v>18.84</v>
      </c>
      <c r="X280" s="34">
        <v>11.78</v>
      </c>
      <c r="Y280" s="34">
        <v>25.4</v>
      </c>
      <c r="Z280" s="34">
        <v>0.72</v>
      </c>
      <c r="AA280" s="34">
        <v>0</v>
      </c>
      <c r="AB280" s="34">
        <v>37.340000000000003</v>
      </c>
      <c r="AC280" s="34">
        <v>7.62</v>
      </c>
      <c r="AD280" s="34">
        <v>2.0699999999999998</v>
      </c>
      <c r="AE280" s="34">
        <v>0.01</v>
      </c>
      <c r="AF280" s="34">
        <v>0.02</v>
      </c>
      <c r="AG280" s="34">
        <v>0.09</v>
      </c>
      <c r="AH280" s="34">
        <v>0.28999999999999998</v>
      </c>
      <c r="AI280" s="34">
        <v>0.59</v>
      </c>
      <c r="AJ280" s="34">
        <v>0</v>
      </c>
      <c r="AK280" s="34">
        <v>24.4</v>
      </c>
      <c r="AL280" s="34">
        <v>27.62</v>
      </c>
      <c r="AM280" s="34">
        <v>30.84</v>
      </c>
      <c r="AN280" s="34">
        <v>42.35</v>
      </c>
      <c r="AO280" s="34">
        <v>9.2100000000000009</v>
      </c>
      <c r="AP280" s="34">
        <v>24.4</v>
      </c>
      <c r="AQ280" s="34">
        <v>5.99</v>
      </c>
      <c r="AR280" s="34">
        <v>20.72</v>
      </c>
      <c r="AS280" s="34">
        <v>18.41</v>
      </c>
      <c r="AT280" s="34">
        <v>33.619999999999997</v>
      </c>
      <c r="AU280" s="34">
        <v>150.97999999999999</v>
      </c>
      <c r="AV280" s="34">
        <v>6.46</v>
      </c>
      <c r="AW280" s="34">
        <v>17.5</v>
      </c>
      <c r="AX280" s="34">
        <v>126.13</v>
      </c>
      <c r="AY280" s="34">
        <v>0</v>
      </c>
      <c r="AZ280" s="34">
        <v>21.64</v>
      </c>
      <c r="BA280" s="34">
        <v>29</v>
      </c>
      <c r="BB280" s="34">
        <v>23.02</v>
      </c>
      <c r="BC280" s="34">
        <v>6.91</v>
      </c>
      <c r="BD280" s="34">
        <v>0</v>
      </c>
      <c r="BE280" s="34">
        <v>0</v>
      </c>
      <c r="BF280" s="34">
        <v>0</v>
      </c>
      <c r="BG280" s="34">
        <v>0</v>
      </c>
      <c r="BH280" s="34">
        <v>0</v>
      </c>
      <c r="BI280" s="34">
        <v>0</v>
      </c>
      <c r="BJ280" s="34">
        <v>0</v>
      </c>
      <c r="BK280" s="34">
        <v>0.27</v>
      </c>
      <c r="BL280" s="34">
        <v>0</v>
      </c>
      <c r="BM280" s="34">
        <v>0.18</v>
      </c>
      <c r="BN280" s="34">
        <v>0.01</v>
      </c>
      <c r="BO280" s="34">
        <v>0.03</v>
      </c>
      <c r="BP280" s="34">
        <v>0</v>
      </c>
      <c r="BQ280" s="34">
        <v>0</v>
      </c>
      <c r="BR280" s="34">
        <v>0</v>
      </c>
      <c r="BS280" s="34">
        <v>1.02</v>
      </c>
      <c r="BT280" s="34">
        <v>0</v>
      </c>
      <c r="BU280" s="34">
        <v>0</v>
      </c>
      <c r="BV280" s="34">
        <v>2.5299999999999998</v>
      </c>
      <c r="BW280" s="34">
        <v>0</v>
      </c>
      <c r="BX280" s="34">
        <v>0</v>
      </c>
      <c r="BY280" s="34">
        <v>0</v>
      </c>
      <c r="BZ280" s="34">
        <v>0</v>
      </c>
      <c r="CA280" s="34">
        <v>0</v>
      </c>
      <c r="CB280" s="34">
        <v>56.45</v>
      </c>
      <c r="CC280" s="33">
        <v>11.13</v>
      </c>
      <c r="CE280" s="31">
        <v>6.22</v>
      </c>
      <c r="CG280" s="31">
        <v>3.57</v>
      </c>
      <c r="CH280" s="31">
        <v>3.57</v>
      </c>
      <c r="CI280" s="31">
        <v>3.57</v>
      </c>
      <c r="CJ280" s="31">
        <v>433.5</v>
      </c>
      <c r="CK280" s="31">
        <v>102</v>
      </c>
      <c r="CL280" s="31">
        <v>267.75</v>
      </c>
      <c r="CM280" s="31">
        <v>1.58</v>
      </c>
      <c r="CN280" s="31">
        <v>1.07</v>
      </c>
      <c r="CO280" s="31">
        <v>1.33</v>
      </c>
      <c r="CP280" s="31">
        <v>1.2</v>
      </c>
      <c r="CQ280" s="31">
        <v>0</v>
      </c>
      <c r="CR280" s="31">
        <v>6.75</v>
      </c>
    </row>
    <row r="281" spans="1:96" s="31" customFormat="1" ht="24">
      <c r="A281" s="31" t="str">
        <f>"14/2"</f>
        <v>14/2</v>
      </c>
      <c r="B281" s="32" t="s">
        <v>127</v>
      </c>
      <c r="C281" s="33" t="str">
        <f>"200"</f>
        <v>200</v>
      </c>
      <c r="D281" s="33">
        <v>2.85</v>
      </c>
      <c r="E281" s="33">
        <v>0</v>
      </c>
      <c r="F281" s="33">
        <v>4.75</v>
      </c>
      <c r="G281" s="33">
        <v>4.6500000000000004</v>
      </c>
      <c r="H281" s="33">
        <v>18.55</v>
      </c>
      <c r="I281" s="33">
        <v>125.33787</v>
      </c>
      <c r="J281" s="34">
        <v>1.08</v>
      </c>
      <c r="K281" s="34">
        <v>2.6</v>
      </c>
      <c r="L281" s="34">
        <v>0</v>
      </c>
      <c r="M281" s="34">
        <v>0</v>
      </c>
      <c r="N281" s="34">
        <v>1.96</v>
      </c>
      <c r="O281" s="34">
        <v>14.26</v>
      </c>
      <c r="P281" s="34">
        <v>2.34</v>
      </c>
      <c r="Q281" s="34">
        <v>0</v>
      </c>
      <c r="R281" s="34">
        <v>0</v>
      </c>
      <c r="S281" s="34">
        <v>0.2</v>
      </c>
      <c r="T281" s="34">
        <v>1.83</v>
      </c>
      <c r="U281" s="34">
        <v>316.95999999999998</v>
      </c>
      <c r="V281" s="34">
        <v>368.52</v>
      </c>
      <c r="W281" s="34">
        <v>17.39</v>
      </c>
      <c r="X281" s="34">
        <v>36.81</v>
      </c>
      <c r="Y281" s="34">
        <v>71.489999999999995</v>
      </c>
      <c r="Z281" s="34">
        <v>1.29</v>
      </c>
      <c r="AA281" s="34">
        <v>3</v>
      </c>
      <c r="AB281" s="34">
        <v>780.16</v>
      </c>
      <c r="AC281" s="34">
        <v>167.39</v>
      </c>
      <c r="AD281" s="34">
        <v>1.98</v>
      </c>
      <c r="AE281" s="34">
        <v>0.1</v>
      </c>
      <c r="AF281" s="34">
        <v>0.06</v>
      </c>
      <c r="AG281" s="34">
        <v>1.1000000000000001</v>
      </c>
      <c r="AH281" s="34">
        <v>2.09</v>
      </c>
      <c r="AI281" s="34">
        <v>5.21</v>
      </c>
      <c r="AJ281" s="34">
        <v>0</v>
      </c>
      <c r="AK281" s="34">
        <v>83.89</v>
      </c>
      <c r="AL281" s="34">
        <v>77.08</v>
      </c>
      <c r="AM281" s="34">
        <v>115.55</v>
      </c>
      <c r="AN281" s="34">
        <v>96.48</v>
      </c>
      <c r="AO281" s="34">
        <v>42.41</v>
      </c>
      <c r="AP281" s="34">
        <v>70.09</v>
      </c>
      <c r="AQ281" s="34">
        <v>32.19</v>
      </c>
      <c r="AR281" s="34">
        <v>92.23</v>
      </c>
      <c r="AS281" s="34">
        <v>101.75</v>
      </c>
      <c r="AT281" s="34">
        <v>219.67</v>
      </c>
      <c r="AU281" s="34">
        <v>173.94</v>
      </c>
      <c r="AV281" s="34">
        <v>42.8</v>
      </c>
      <c r="AW281" s="34">
        <v>106.52</v>
      </c>
      <c r="AX281" s="34">
        <v>396.69</v>
      </c>
      <c r="AY281" s="34">
        <v>0</v>
      </c>
      <c r="AZ281" s="34">
        <v>75.58</v>
      </c>
      <c r="BA281" s="34">
        <v>86.07</v>
      </c>
      <c r="BB281" s="34">
        <v>66.78</v>
      </c>
      <c r="BC281" s="34">
        <v>45.46</v>
      </c>
      <c r="BD281" s="34">
        <v>0</v>
      </c>
      <c r="BE281" s="34">
        <v>0</v>
      </c>
      <c r="BF281" s="34">
        <v>0</v>
      </c>
      <c r="BG281" s="34">
        <v>0</v>
      </c>
      <c r="BH281" s="34">
        <v>0</v>
      </c>
      <c r="BI281" s="34">
        <v>0</v>
      </c>
      <c r="BJ281" s="34">
        <v>0</v>
      </c>
      <c r="BK281" s="34">
        <v>0.31</v>
      </c>
      <c r="BL281" s="34">
        <v>0</v>
      </c>
      <c r="BM281" s="34">
        <v>0.16</v>
      </c>
      <c r="BN281" s="34">
        <v>0.01</v>
      </c>
      <c r="BO281" s="34">
        <v>0.02</v>
      </c>
      <c r="BP281" s="34">
        <v>0</v>
      </c>
      <c r="BQ281" s="34">
        <v>0</v>
      </c>
      <c r="BR281" s="34">
        <v>0</v>
      </c>
      <c r="BS281" s="34">
        <v>1.03</v>
      </c>
      <c r="BT281" s="34">
        <v>0</v>
      </c>
      <c r="BU281" s="34">
        <v>0</v>
      </c>
      <c r="BV281" s="34">
        <v>2.54</v>
      </c>
      <c r="BW281" s="34">
        <v>0.01</v>
      </c>
      <c r="BX281" s="34">
        <v>0</v>
      </c>
      <c r="BY281" s="34">
        <v>0</v>
      </c>
      <c r="BZ281" s="34">
        <v>0</v>
      </c>
      <c r="CA281" s="34">
        <v>0</v>
      </c>
      <c r="CB281" s="34">
        <v>204.92</v>
      </c>
      <c r="CC281" s="33">
        <v>17.170000000000002</v>
      </c>
      <c r="CE281" s="31">
        <v>133.03</v>
      </c>
      <c r="CG281" s="31">
        <v>39.29</v>
      </c>
      <c r="CH281" s="31">
        <v>23.17</v>
      </c>
      <c r="CI281" s="31">
        <v>31.23</v>
      </c>
      <c r="CJ281" s="31">
        <v>1058.8599999999999</v>
      </c>
      <c r="CK281" s="31">
        <v>580.74</v>
      </c>
      <c r="CL281" s="31">
        <v>819.8</v>
      </c>
      <c r="CM281" s="31">
        <v>44.92</v>
      </c>
      <c r="CN281" s="31">
        <v>22.41</v>
      </c>
      <c r="CO281" s="31">
        <v>33.67</v>
      </c>
      <c r="CP281" s="31">
        <v>0</v>
      </c>
      <c r="CQ281" s="31">
        <v>0.8</v>
      </c>
      <c r="CR281" s="31">
        <v>10.4</v>
      </c>
    </row>
    <row r="282" spans="1:96" s="31" customFormat="1">
      <c r="A282" s="31" t="str">
        <f>"3/3"</f>
        <v>3/3</v>
      </c>
      <c r="B282" s="32" t="s">
        <v>128</v>
      </c>
      <c r="C282" s="33" t="str">
        <f>"170"</f>
        <v>170</v>
      </c>
      <c r="D282" s="33">
        <v>3.52</v>
      </c>
      <c r="E282" s="33">
        <v>0.62</v>
      </c>
      <c r="F282" s="33">
        <v>4.1500000000000004</v>
      </c>
      <c r="G282" s="33">
        <v>0.57999999999999996</v>
      </c>
      <c r="H282" s="33">
        <v>25.02</v>
      </c>
      <c r="I282" s="33">
        <v>150.26380749999998</v>
      </c>
      <c r="J282" s="34">
        <v>2.58</v>
      </c>
      <c r="K282" s="34">
        <v>0.09</v>
      </c>
      <c r="L282" s="34">
        <v>0</v>
      </c>
      <c r="M282" s="34">
        <v>0</v>
      </c>
      <c r="N282" s="34">
        <v>2.4300000000000002</v>
      </c>
      <c r="O282" s="34">
        <v>20.66</v>
      </c>
      <c r="P282" s="34">
        <v>1.93</v>
      </c>
      <c r="Q282" s="34">
        <v>0</v>
      </c>
      <c r="R282" s="34">
        <v>0</v>
      </c>
      <c r="S282" s="34">
        <v>0.33</v>
      </c>
      <c r="T282" s="34">
        <v>2.74</v>
      </c>
      <c r="U282" s="34">
        <v>260.95999999999998</v>
      </c>
      <c r="V282" s="34">
        <v>721.13</v>
      </c>
      <c r="W282" s="34">
        <v>40.450000000000003</v>
      </c>
      <c r="X282" s="34">
        <v>34.520000000000003</v>
      </c>
      <c r="Y282" s="34">
        <v>98.8</v>
      </c>
      <c r="Z282" s="34">
        <v>1.29</v>
      </c>
      <c r="AA282" s="34">
        <v>21.25</v>
      </c>
      <c r="AB282" s="34">
        <v>38.65</v>
      </c>
      <c r="AC282" s="34">
        <v>28.39</v>
      </c>
      <c r="AD282" s="34">
        <v>0.2</v>
      </c>
      <c r="AE282" s="34">
        <v>0.13</v>
      </c>
      <c r="AF282" s="34">
        <v>0.12</v>
      </c>
      <c r="AG282" s="34">
        <v>1.51</v>
      </c>
      <c r="AH282" s="34">
        <v>2.93</v>
      </c>
      <c r="AI282" s="34">
        <v>6.18</v>
      </c>
      <c r="AJ282" s="34">
        <v>0</v>
      </c>
      <c r="AK282" s="34">
        <v>70.94</v>
      </c>
      <c r="AL282" s="34">
        <v>92.3</v>
      </c>
      <c r="AM282" s="34">
        <v>131.46</v>
      </c>
      <c r="AN282" s="34">
        <v>133.84</v>
      </c>
      <c r="AO282" s="34">
        <v>30.16</v>
      </c>
      <c r="AP282" s="34">
        <v>86.28</v>
      </c>
      <c r="AQ282" s="34">
        <v>39.49</v>
      </c>
      <c r="AR282" s="34">
        <v>90.76</v>
      </c>
      <c r="AS282" s="34">
        <v>85.76</v>
      </c>
      <c r="AT282" s="34">
        <v>233.61</v>
      </c>
      <c r="AU282" s="34">
        <v>104.05</v>
      </c>
      <c r="AV282" s="34">
        <v>21.76</v>
      </c>
      <c r="AW282" s="34">
        <v>60.56</v>
      </c>
      <c r="AX282" s="34">
        <v>325.5</v>
      </c>
      <c r="AY282" s="34">
        <v>0</v>
      </c>
      <c r="AZ282" s="34">
        <v>45.54</v>
      </c>
      <c r="BA282" s="34">
        <v>41.42</v>
      </c>
      <c r="BB282" s="34">
        <v>82.45</v>
      </c>
      <c r="BC282" s="34">
        <v>24.55</v>
      </c>
      <c r="BD282" s="34">
        <v>0.11</v>
      </c>
      <c r="BE282" s="34">
        <v>0.05</v>
      </c>
      <c r="BF282" s="34">
        <v>0.03</v>
      </c>
      <c r="BG282" s="34">
        <v>0.06</v>
      </c>
      <c r="BH282" s="34">
        <v>7.0000000000000007E-2</v>
      </c>
      <c r="BI282" s="34">
        <v>0.32</v>
      </c>
      <c r="BJ282" s="34">
        <v>0</v>
      </c>
      <c r="BK282" s="34">
        <v>0.99</v>
      </c>
      <c r="BL282" s="34">
        <v>0</v>
      </c>
      <c r="BM282" s="34">
        <v>0.3</v>
      </c>
      <c r="BN282" s="34">
        <v>0</v>
      </c>
      <c r="BO282" s="34">
        <v>0</v>
      </c>
      <c r="BP282" s="34">
        <v>0</v>
      </c>
      <c r="BQ282" s="34">
        <v>0.06</v>
      </c>
      <c r="BR282" s="34">
        <v>0.1</v>
      </c>
      <c r="BS282" s="34">
        <v>0.96</v>
      </c>
      <c r="BT282" s="34">
        <v>0</v>
      </c>
      <c r="BU282" s="34">
        <v>0</v>
      </c>
      <c r="BV282" s="34">
        <v>0.16</v>
      </c>
      <c r="BW282" s="34">
        <v>0</v>
      </c>
      <c r="BX282" s="34">
        <v>0</v>
      </c>
      <c r="BY282" s="34">
        <v>0</v>
      </c>
      <c r="BZ282" s="34">
        <v>0</v>
      </c>
      <c r="CA282" s="34">
        <v>0</v>
      </c>
      <c r="CB282" s="34">
        <v>140.11000000000001</v>
      </c>
      <c r="CC282" s="33">
        <v>39.6</v>
      </c>
      <c r="CE282" s="31">
        <v>27.69</v>
      </c>
      <c r="CG282" s="31">
        <v>32.44</v>
      </c>
      <c r="CH282" s="31">
        <v>18.53</v>
      </c>
      <c r="CI282" s="31">
        <v>25.48</v>
      </c>
      <c r="CJ282" s="31">
        <v>521.14</v>
      </c>
      <c r="CK282" s="31">
        <v>449.02</v>
      </c>
      <c r="CL282" s="31">
        <v>485.08</v>
      </c>
      <c r="CM282" s="31">
        <v>20.75</v>
      </c>
      <c r="CN282" s="31">
        <v>3.09</v>
      </c>
      <c r="CO282" s="31">
        <v>11.92</v>
      </c>
      <c r="CP282" s="31">
        <v>0</v>
      </c>
      <c r="CQ282" s="31">
        <v>0.85</v>
      </c>
      <c r="CR282" s="31">
        <v>24</v>
      </c>
    </row>
    <row r="283" spans="1:96" s="31" customFormat="1">
      <c r="A283" s="31" t="str">
        <f>"5/9"</f>
        <v>5/9</v>
      </c>
      <c r="B283" s="32" t="s">
        <v>129</v>
      </c>
      <c r="C283" s="33" t="str">
        <f>"90"</f>
        <v>90</v>
      </c>
      <c r="D283" s="33">
        <v>13.36</v>
      </c>
      <c r="E283" s="33">
        <v>12.14</v>
      </c>
      <c r="F283" s="33">
        <v>11.2</v>
      </c>
      <c r="G283" s="33">
        <v>1.47</v>
      </c>
      <c r="H283" s="33">
        <v>8.3699999999999992</v>
      </c>
      <c r="I283" s="33">
        <v>187.903953</v>
      </c>
      <c r="J283" s="34">
        <v>3.62</v>
      </c>
      <c r="K283" s="34">
        <v>1.17</v>
      </c>
      <c r="L283" s="34">
        <v>0</v>
      </c>
      <c r="M283" s="34">
        <v>0</v>
      </c>
      <c r="N283" s="34">
        <v>1.28</v>
      </c>
      <c r="O283" s="34">
        <v>6.91</v>
      </c>
      <c r="P283" s="34">
        <v>0.19</v>
      </c>
      <c r="Q283" s="34">
        <v>0</v>
      </c>
      <c r="R283" s="34">
        <v>0</v>
      </c>
      <c r="S283" s="34">
        <v>0.05</v>
      </c>
      <c r="T283" s="34">
        <v>1.43</v>
      </c>
      <c r="U283" s="34">
        <v>213.6</v>
      </c>
      <c r="V283" s="34">
        <v>143.59</v>
      </c>
      <c r="W283" s="34">
        <v>36.39</v>
      </c>
      <c r="X283" s="34">
        <v>15.24</v>
      </c>
      <c r="Y283" s="34">
        <v>114.73</v>
      </c>
      <c r="Z283" s="34">
        <v>1.1599999999999999</v>
      </c>
      <c r="AA283" s="34">
        <v>40.9</v>
      </c>
      <c r="AB283" s="34">
        <v>8.91</v>
      </c>
      <c r="AC283" s="34">
        <v>52.9</v>
      </c>
      <c r="AD283" s="34">
        <v>1.19</v>
      </c>
      <c r="AE283" s="34">
        <v>0.06</v>
      </c>
      <c r="AF283" s="34">
        <v>0.12</v>
      </c>
      <c r="AG283" s="34">
        <v>4.71</v>
      </c>
      <c r="AH283" s="34">
        <v>8.66</v>
      </c>
      <c r="AI283" s="34">
        <v>0.3</v>
      </c>
      <c r="AJ283" s="34">
        <v>0</v>
      </c>
      <c r="AK283" s="34">
        <v>723.52</v>
      </c>
      <c r="AL283" s="34">
        <v>783.6</v>
      </c>
      <c r="AM283" s="34">
        <v>1148.99</v>
      </c>
      <c r="AN283" s="34">
        <v>1318.6</v>
      </c>
      <c r="AO283" s="34">
        <v>341.15</v>
      </c>
      <c r="AP283" s="34">
        <v>645.55999999999995</v>
      </c>
      <c r="AQ283" s="34">
        <v>18.86</v>
      </c>
      <c r="AR283" s="34">
        <v>667.12</v>
      </c>
      <c r="AS283" s="34">
        <v>28.68</v>
      </c>
      <c r="AT283" s="34">
        <v>40.01</v>
      </c>
      <c r="AU283" s="34">
        <v>33.01</v>
      </c>
      <c r="AV283" s="34">
        <v>331.79</v>
      </c>
      <c r="AW283" s="34">
        <v>30.68</v>
      </c>
      <c r="AX283" s="34">
        <v>256.52999999999997</v>
      </c>
      <c r="AY283" s="34">
        <v>0</v>
      </c>
      <c r="AZ283" s="34">
        <v>83.58</v>
      </c>
      <c r="BA283" s="34">
        <v>36.35</v>
      </c>
      <c r="BB283" s="34">
        <v>469.01</v>
      </c>
      <c r="BC283" s="34">
        <v>166.4</v>
      </c>
      <c r="BD283" s="34">
        <v>0</v>
      </c>
      <c r="BE283" s="34">
        <v>0</v>
      </c>
      <c r="BF283" s="34">
        <v>0</v>
      </c>
      <c r="BG283" s="34">
        <v>0</v>
      </c>
      <c r="BH283" s="34">
        <v>0</v>
      </c>
      <c r="BI283" s="34">
        <v>0</v>
      </c>
      <c r="BJ283" s="34">
        <v>0</v>
      </c>
      <c r="BK283" s="34">
        <v>0.09</v>
      </c>
      <c r="BL283" s="34">
        <v>0</v>
      </c>
      <c r="BM283" s="34">
        <v>0.06</v>
      </c>
      <c r="BN283" s="34">
        <v>0</v>
      </c>
      <c r="BO283" s="34">
        <v>0.01</v>
      </c>
      <c r="BP283" s="34">
        <v>0</v>
      </c>
      <c r="BQ283" s="34">
        <v>0</v>
      </c>
      <c r="BR283" s="34">
        <v>0</v>
      </c>
      <c r="BS283" s="34">
        <v>0.33</v>
      </c>
      <c r="BT283" s="34">
        <v>0</v>
      </c>
      <c r="BU283" s="34">
        <v>0</v>
      </c>
      <c r="BV283" s="34">
        <v>0.83</v>
      </c>
      <c r="BW283" s="34">
        <v>0</v>
      </c>
      <c r="BX283" s="34">
        <v>0</v>
      </c>
      <c r="BY283" s="34">
        <v>0</v>
      </c>
      <c r="BZ283" s="34">
        <v>0</v>
      </c>
      <c r="CA283" s="34">
        <v>0</v>
      </c>
      <c r="CB283" s="34">
        <v>66.59</v>
      </c>
      <c r="CC283" s="33">
        <v>47.11</v>
      </c>
      <c r="CE283" s="31">
        <v>42.38</v>
      </c>
      <c r="CG283" s="31">
        <v>16.66</v>
      </c>
      <c r="CH283" s="31">
        <v>7.75</v>
      </c>
      <c r="CI283" s="31">
        <v>12.21</v>
      </c>
      <c r="CJ283" s="31">
        <v>313.57</v>
      </c>
      <c r="CK283" s="31">
        <v>119.03</v>
      </c>
      <c r="CL283" s="31">
        <v>216.3</v>
      </c>
      <c r="CM283" s="31">
        <v>4.62</v>
      </c>
      <c r="CN283" s="31">
        <v>2.2400000000000002</v>
      </c>
      <c r="CO283" s="31">
        <v>3.43</v>
      </c>
      <c r="CP283" s="31">
        <v>0</v>
      </c>
      <c r="CQ283" s="31">
        <v>0.45</v>
      </c>
      <c r="CR283" s="31">
        <v>28.74</v>
      </c>
    </row>
    <row r="284" spans="1:96" s="31" customFormat="1">
      <c r="A284" s="31" t="str">
        <f>"2"</f>
        <v>2</v>
      </c>
      <c r="B284" s="32" t="s">
        <v>95</v>
      </c>
      <c r="C284" s="33" t="str">
        <f>"34"</f>
        <v>34</v>
      </c>
      <c r="D284" s="33">
        <v>2.25</v>
      </c>
      <c r="E284" s="33">
        <v>0</v>
      </c>
      <c r="F284" s="33">
        <v>0.22</v>
      </c>
      <c r="G284" s="33">
        <v>0.22</v>
      </c>
      <c r="H284" s="33">
        <v>15.95</v>
      </c>
      <c r="I284" s="33">
        <v>76.126339999999985</v>
      </c>
      <c r="J284" s="34">
        <v>0</v>
      </c>
      <c r="K284" s="34">
        <v>0</v>
      </c>
      <c r="L284" s="34">
        <v>0</v>
      </c>
      <c r="M284" s="34">
        <v>0</v>
      </c>
      <c r="N284" s="34">
        <v>0.37</v>
      </c>
      <c r="O284" s="34">
        <v>15.5</v>
      </c>
      <c r="P284" s="34">
        <v>7.0000000000000007E-2</v>
      </c>
      <c r="Q284" s="34">
        <v>0</v>
      </c>
      <c r="R284" s="34">
        <v>0</v>
      </c>
      <c r="S284" s="34">
        <v>0</v>
      </c>
      <c r="T284" s="34">
        <v>0.61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4">
        <v>0</v>
      </c>
      <c r="AA284" s="34">
        <v>0</v>
      </c>
      <c r="AB284" s="34">
        <v>0</v>
      </c>
      <c r="AC284" s="34">
        <v>0</v>
      </c>
      <c r="AD284" s="34">
        <v>0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108.56</v>
      </c>
      <c r="AL284" s="34">
        <v>113</v>
      </c>
      <c r="AM284" s="34">
        <v>173.04</v>
      </c>
      <c r="AN284" s="34">
        <v>57.39</v>
      </c>
      <c r="AO284" s="34">
        <v>34.020000000000003</v>
      </c>
      <c r="AP284" s="34">
        <v>68.03</v>
      </c>
      <c r="AQ284" s="34">
        <v>25.73</v>
      </c>
      <c r="AR284" s="34">
        <v>123.05</v>
      </c>
      <c r="AS284" s="34">
        <v>76.319999999999993</v>
      </c>
      <c r="AT284" s="34">
        <v>106.49</v>
      </c>
      <c r="AU284" s="34">
        <v>87.85</v>
      </c>
      <c r="AV284" s="34">
        <v>46.14</v>
      </c>
      <c r="AW284" s="34">
        <v>81.64</v>
      </c>
      <c r="AX284" s="34">
        <v>682.71</v>
      </c>
      <c r="AY284" s="34">
        <v>0</v>
      </c>
      <c r="AZ284" s="34">
        <v>222.44</v>
      </c>
      <c r="BA284" s="34">
        <v>96.73</v>
      </c>
      <c r="BB284" s="34">
        <v>64.19</v>
      </c>
      <c r="BC284" s="34">
        <v>50.88</v>
      </c>
      <c r="BD284" s="34">
        <v>0</v>
      </c>
      <c r="BE284" s="34">
        <v>0</v>
      </c>
      <c r="BF284" s="34">
        <v>0</v>
      </c>
      <c r="BG284" s="34">
        <v>0</v>
      </c>
      <c r="BH284" s="34">
        <v>0</v>
      </c>
      <c r="BI284" s="34">
        <v>0</v>
      </c>
      <c r="BJ284" s="34">
        <v>0</v>
      </c>
      <c r="BK284" s="34">
        <v>0.03</v>
      </c>
      <c r="BL284" s="34">
        <v>0</v>
      </c>
      <c r="BM284" s="34">
        <v>0</v>
      </c>
      <c r="BN284" s="34">
        <v>0</v>
      </c>
      <c r="BO284" s="34">
        <v>0</v>
      </c>
      <c r="BP284" s="34">
        <v>0</v>
      </c>
      <c r="BQ284" s="34">
        <v>0</v>
      </c>
      <c r="BR284" s="34">
        <v>0</v>
      </c>
      <c r="BS284" s="34">
        <v>0.02</v>
      </c>
      <c r="BT284" s="34">
        <v>0</v>
      </c>
      <c r="BU284" s="34">
        <v>0</v>
      </c>
      <c r="BV284" s="34">
        <v>0.09</v>
      </c>
      <c r="BW284" s="34">
        <v>0</v>
      </c>
      <c r="BX284" s="34">
        <v>0</v>
      </c>
      <c r="BY284" s="34">
        <v>0</v>
      </c>
      <c r="BZ284" s="34">
        <v>0</v>
      </c>
      <c r="CA284" s="34">
        <v>0</v>
      </c>
      <c r="CB284" s="34">
        <v>13.29</v>
      </c>
      <c r="CC284" s="33">
        <v>2.4500000000000002</v>
      </c>
      <c r="CE284" s="31">
        <v>0</v>
      </c>
      <c r="CG284" s="31">
        <v>0</v>
      </c>
      <c r="CH284" s="31">
        <v>0</v>
      </c>
      <c r="CI284" s="31">
        <v>0</v>
      </c>
      <c r="CJ284" s="31">
        <v>802.15</v>
      </c>
      <c r="CK284" s="31">
        <v>309.04000000000002</v>
      </c>
      <c r="CL284" s="31">
        <v>555.6</v>
      </c>
      <c r="CM284" s="31">
        <v>6.42</v>
      </c>
      <c r="CN284" s="31">
        <v>6.42</v>
      </c>
      <c r="CO284" s="31">
        <v>6.42</v>
      </c>
      <c r="CP284" s="31">
        <v>0</v>
      </c>
      <c r="CQ284" s="31">
        <v>0</v>
      </c>
      <c r="CR284" s="31">
        <v>2.04</v>
      </c>
    </row>
    <row r="285" spans="1:96" s="31" customFormat="1">
      <c r="A285" s="31" t="str">
        <f>"3"</f>
        <v>3</v>
      </c>
      <c r="B285" s="32" t="s">
        <v>104</v>
      </c>
      <c r="C285" s="33" t="str">
        <f>"20"</f>
        <v>20</v>
      </c>
      <c r="D285" s="33">
        <v>1.32</v>
      </c>
      <c r="E285" s="33">
        <v>0</v>
      </c>
      <c r="F285" s="33">
        <v>0.24</v>
      </c>
      <c r="G285" s="33">
        <v>0.24</v>
      </c>
      <c r="H285" s="33">
        <v>8.34</v>
      </c>
      <c r="I285" s="33">
        <v>38.676000000000002</v>
      </c>
      <c r="J285" s="34">
        <v>0.04</v>
      </c>
      <c r="K285" s="34">
        <v>0</v>
      </c>
      <c r="L285" s="34">
        <v>0</v>
      </c>
      <c r="M285" s="34">
        <v>0</v>
      </c>
      <c r="N285" s="34">
        <v>0.24</v>
      </c>
      <c r="O285" s="34">
        <v>6.44</v>
      </c>
      <c r="P285" s="34">
        <v>1.66</v>
      </c>
      <c r="Q285" s="34">
        <v>0</v>
      </c>
      <c r="R285" s="34">
        <v>0</v>
      </c>
      <c r="S285" s="34">
        <v>0.2</v>
      </c>
      <c r="T285" s="34">
        <v>0.5</v>
      </c>
      <c r="U285" s="34">
        <v>122</v>
      </c>
      <c r="V285" s="34">
        <v>49</v>
      </c>
      <c r="W285" s="34">
        <v>7</v>
      </c>
      <c r="X285" s="34">
        <v>9.4</v>
      </c>
      <c r="Y285" s="34">
        <v>31.6</v>
      </c>
      <c r="Z285" s="34">
        <v>0.78</v>
      </c>
      <c r="AA285" s="34">
        <v>0</v>
      </c>
      <c r="AB285" s="34">
        <v>1</v>
      </c>
      <c r="AC285" s="34">
        <v>0.2</v>
      </c>
      <c r="AD285" s="34">
        <v>0.28000000000000003</v>
      </c>
      <c r="AE285" s="34">
        <v>0.04</v>
      </c>
      <c r="AF285" s="34">
        <v>0.02</v>
      </c>
      <c r="AG285" s="34">
        <v>0.14000000000000001</v>
      </c>
      <c r="AH285" s="34">
        <v>0.4</v>
      </c>
      <c r="AI285" s="34">
        <v>0</v>
      </c>
      <c r="AJ285" s="34">
        <v>0</v>
      </c>
      <c r="AK285" s="34">
        <v>0</v>
      </c>
      <c r="AL285" s="34">
        <v>0</v>
      </c>
      <c r="AM285" s="34">
        <v>85.4</v>
      </c>
      <c r="AN285" s="34">
        <v>44.6</v>
      </c>
      <c r="AO285" s="34">
        <v>18.600000000000001</v>
      </c>
      <c r="AP285" s="34">
        <v>39.6</v>
      </c>
      <c r="AQ285" s="34">
        <v>16</v>
      </c>
      <c r="AR285" s="34">
        <v>74.2</v>
      </c>
      <c r="AS285" s="34">
        <v>59.4</v>
      </c>
      <c r="AT285" s="34">
        <v>58.2</v>
      </c>
      <c r="AU285" s="34">
        <v>92.8</v>
      </c>
      <c r="AV285" s="34">
        <v>24.8</v>
      </c>
      <c r="AW285" s="34">
        <v>62</v>
      </c>
      <c r="AX285" s="34">
        <v>305.8</v>
      </c>
      <c r="AY285" s="34">
        <v>0</v>
      </c>
      <c r="AZ285" s="34">
        <v>105.2</v>
      </c>
      <c r="BA285" s="34">
        <v>58.2</v>
      </c>
      <c r="BB285" s="34">
        <v>36</v>
      </c>
      <c r="BC285" s="34">
        <v>26</v>
      </c>
      <c r="BD285" s="34">
        <v>0</v>
      </c>
      <c r="BE285" s="34">
        <v>0</v>
      </c>
      <c r="BF285" s="34">
        <v>0</v>
      </c>
      <c r="BG285" s="34">
        <v>0</v>
      </c>
      <c r="BH285" s="34">
        <v>0</v>
      </c>
      <c r="BI285" s="34">
        <v>0</v>
      </c>
      <c r="BJ285" s="34">
        <v>0</v>
      </c>
      <c r="BK285" s="34">
        <v>0.03</v>
      </c>
      <c r="BL285" s="34">
        <v>0</v>
      </c>
      <c r="BM285" s="34">
        <v>0</v>
      </c>
      <c r="BN285" s="34">
        <v>0</v>
      </c>
      <c r="BO285" s="34">
        <v>0</v>
      </c>
      <c r="BP285" s="34">
        <v>0</v>
      </c>
      <c r="BQ285" s="34">
        <v>0</v>
      </c>
      <c r="BR285" s="34">
        <v>0</v>
      </c>
      <c r="BS285" s="34">
        <v>0.02</v>
      </c>
      <c r="BT285" s="34">
        <v>0</v>
      </c>
      <c r="BU285" s="34">
        <v>0</v>
      </c>
      <c r="BV285" s="34">
        <v>0.1</v>
      </c>
      <c r="BW285" s="34">
        <v>0.02</v>
      </c>
      <c r="BX285" s="34">
        <v>0</v>
      </c>
      <c r="BY285" s="34">
        <v>0</v>
      </c>
      <c r="BZ285" s="34">
        <v>0</v>
      </c>
      <c r="CA285" s="34">
        <v>0</v>
      </c>
      <c r="CB285" s="34">
        <v>9.4</v>
      </c>
      <c r="CC285" s="33">
        <v>1.48</v>
      </c>
      <c r="CE285" s="31">
        <v>0.17</v>
      </c>
      <c r="CG285" s="31">
        <v>0</v>
      </c>
      <c r="CH285" s="31">
        <v>0</v>
      </c>
      <c r="CI285" s="31">
        <v>0</v>
      </c>
      <c r="CJ285" s="31">
        <v>0</v>
      </c>
      <c r="CK285" s="31">
        <v>0</v>
      </c>
      <c r="CL285" s="31">
        <v>0</v>
      </c>
      <c r="CM285" s="31">
        <v>0</v>
      </c>
      <c r="CN285" s="31">
        <v>0</v>
      </c>
      <c r="CO285" s="31">
        <v>0</v>
      </c>
      <c r="CP285" s="31">
        <v>0</v>
      </c>
      <c r="CQ285" s="31">
        <v>0</v>
      </c>
      <c r="CR285" s="31">
        <v>1.23</v>
      </c>
    </row>
    <row r="286" spans="1:96" s="31" customFormat="1">
      <c r="A286" s="31" t="str">
        <f>"648"</f>
        <v>648</v>
      </c>
      <c r="B286" s="32" t="s">
        <v>130</v>
      </c>
      <c r="C286" s="33" t="str">
        <f>"200"</f>
        <v>200</v>
      </c>
      <c r="D286" s="33">
        <v>7.0000000000000007E-2</v>
      </c>
      <c r="E286" s="33">
        <v>0</v>
      </c>
      <c r="F286" s="33">
        <v>0</v>
      </c>
      <c r="G286" s="33">
        <v>0</v>
      </c>
      <c r="H286" s="33">
        <v>4.54</v>
      </c>
      <c r="I286" s="33">
        <v>17.526140000000002</v>
      </c>
      <c r="J286" s="34">
        <v>0</v>
      </c>
      <c r="K286" s="34">
        <v>0</v>
      </c>
      <c r="L286" s="34">
        <v>0</v>
      </c>
      <c r="M286" s="34">
        <v>0</v>
      </c>
      <c r="N286" s="34">
        <v>4.54</v>
      </c>
      <c r="O286" s="34">
        <v>0</v>
      </c>
      <c r="P286" s="34">
        <v>0</v>
      </c>
      <c r="Q286" s="34">
        <v>0</v>
      </c>
      <c r="R286" s="34">
        <v>0</v>
      </c>
      <c r="S286" s="34">
        <v>0</v>
      </c>
      <c r="T286" s="34">
        <v>0.01</v>
      </c>
      <c r="U286" s="34">
        <v>0.05</v>
      </c>
      <c r="V286" s="34">
        <v>0.13</v>
      </c>
      <c r="W286" s="34">
        <v>0.13</v>
      </c>
      <c r="X286" s="34">
        <v>0</v>
      </c>
      <c r="Y286" s="34">
        <v>0</v>
      </c>
      <c r="Z286" s="34">
        <v>0.01</v>
      </c>
      <c r="AA286" s="34">
        <v>0</v>
      </c>
      <c r="AB286" s="34">
        <v>0</v>
      </c>
      <c r="AC286" s="34">
        <v>0</v>
      </c>
      <c r="AD286" s="34">
        <v>0</v>
      </c>
      <c r="AE286" s="34">
        <v>0</v>
      </c>
      <c r="AF286" s="34">
        <v>0</v>
      </c>
      <c r="AG286" s="34">
        <v>0</v>
      </c>
      <c r="AH286" s="34">
        <v>0</v>
      </c>
      <c r="AI286" s="34">
        <v>0.09</v>
      </c>
      <c r="AJ286" s="34">
        <v>0</v>
      </c>
      <c r="AK286" s="34">
        <v>0</v>
      </c>
      <c r="AL286" s="34">
        <v>0</v>
      </c>
      <c r="AM286" s="34">
        <v>0</v>
      </c>
      <c r="AN286" s="34">
        <v>0</v>
      </c>
      <c r="AO286" s="34">
        <v>0</v>
      </c>
      <c r="AP286" s="34">
        <v>0</v>
      </c>
      <c r="AQ286" s="34">
        <v>0</v>
      </c>
      <c r="AR286" s="34">
        <v>0</v>
      </c>
      <c r="AS286" s="34">
        <v>0</v>
      </c>
      <c r="AT286" s="34">
        <v>0</v>
      </c>
      <c r="AU286" s="34">
        <v>0</v>
      </c>
      <c r="AV286" s="34">
        <v>0</v>
      </c>
      <c r="AW286" s="34">
        <v>0</v>
      </c>
      <c r="AX286" s="34">
        <v>0</v>
      </c>
      <c r="AY286" s="34">
        <v>0</v>
      </c>
      <c r="AZ286" s="34">
        <v>0</v>
      </c>
      <c r="BA286" s="34">
        <v>0</v>
      </c>
      <c r="BB286" s="34">
        <v>0</v>
      </c>
      <c r="BC286" s="34">
        <v>0</v>
      </c>
      <c r="BD286" s="34">
        <v>0</v>
      </c>
      <c r="BE286" s="34">
        <v>0</v>
      </c>
      <c r="BF286" s="34">
        <v>0</v>
      </c>
      <c r="BG286" s="34">
        <v>0</v>
      </c>
      <c r="BH286" s="34">
        <v>0</v>
      </c>
      <c r="BI286" s="34">
        <v>0</v>
      </c>
      <c r="BJ286" s="34">
        <v>0</v>
      </c>
      <c r="BK286" s="34">
        <v>0</v>
      </c>
      <c r="BL286" s="34">
        <v>0</v>
      </c>
      <c r="BM286" s="34">
        <v>0</v>
      </c>
      <c r="BN286" s="34">
        <v>0</v>
      </c>
      <c r="BO286" s="34">
        <v>0</v>
      </c>
      <c r="BP286" s="34">
        <v>0</v>
      </c>
      <c r="BQ286" s="34">
        <v>0</v>
      </c>
      <c r="BR286" s="34">
        <v>0</v>
      </c>
      <c r="BS286" s="34">
        <v>0</v>
      </c>
      <c r="BT286" s="34">
        <v>0</v>
      </c>
      <c r="BU286" s="34">
        <v>0</v>
      </c>
      <c r="BV286" s="34">
        <v>0</v>
      </c>
      <c r="BW286" s="34">
        <v>0</v>
      </c>
      <c r="BX286" s="34">
        <v>0</v>
      </c>
      <c r="BY286" s="34">
        <v>0</v>
      </c>
      <c r="BZ286" s="34">
        <v>0</v>
      </c>
      <c r="CA286" s="34">
        <v>0</v>
      </c>
      <c r="CB286" s="34">
        <v>190.01</v>
      </c>
      <c r="CC286" s="33">
        <v>4.5</v>
      </c>
      <c r="CE286" s="31">
        <v>0</v>
      </c>
      <c r="CG286" s="31">
        <v>0</v>
      </c>
      <c r="CH286" s="31">
        <v>0</v>
      </c>
      <c r="CI286" s="31">
        <v>0</v>
      </c>
      <c r="CJ286" s="31">
        <v>0</v>
      </c>
      <c r="CK286" s="31">
        <v>0</v>
      </c>
      <c r="CL286" s="31">
        <v>0</v>
      </c>
      <c r="CM286" s="31">
        <v>0</v>
      </c>
      <c r="CN286" s="31">
        <v>0</v>
      </c>
      <c r="CO286" s="31">
        <v>0</v>
      </c>
      <c r="CP286" s="31">
        <v>5</v>
      </c>
      <c r="CQ286" s="31">
        <v>0</v>
      </c>
      <c r="CR286" s="31">
        <v>2.73</v>
      </c>
    </row>
    <row r="287" spans="1:96" s="28" customFormat="1">
      <c r="A287" s="28" t="str">
        <f>"13"</f>
        <v>13</v>
      </c>
      <c r="B287" s="29" t="s">
        <v>106</v>
      </c>
      <c r="C287" s="30" t="str">
        <f>"160"</f>
        <v>160</v>
      </c>
      <c r="D287" s="30">
        <v>0.64</v>
      </c>
      <c r="E287" s="30">
        <v>0</v>
      </c>
      <c r="F287" s="30">
        <v>0.64</v>
      </c>
      <c r="G287" s="30">
        <v>0.64</v>
      </c>
      <c r="H287" s="30">
        <v>18.559999999999999</v>
      </c>
      <c r="I287" s="30">
        <v>77.888000000000005</v>
      </c>
      <c r="J287" s="18">
        <v>0.16</v>
      </c>
      <c r="K287" s="18">
        <v>0</v>
      </c>
      <c r="L287" s="18">
        <v>0</v>
      </c>
      <c r="M287" s="18">
        <v>0</v>
      </c>
      <c r="N287" s="18">
        <v>14.4</v>
      </c>
      <c r="O287" s="18">
        <v>1.28</v>
      </c>
      <c r="P287" s="18">
        <v>2.88</v>
      </c>
      <c r="Q287" s="18">
        <v>0</v>
      </c>
      <c r="R287" s="18">
        <v>0</v>
      </c>
      <c r="S287" s="18">
        <v>1.28</v>
      </c>
      <c r="T287" s="18">
        <v>0.8</v>
      </c>
      <c r="U287" s="18">
        <v>41.6</v>
      </c>
      <c r="V287" s="18">
        <v>444.8</v>
      </c>
      <c r="W287" s="18">
        <v>25.6</v>
      </c>
      <c r="X287" s="18">
        <v>14.4</v>
      </c>
      <c r="Y287" s="18">
        <v>17.600000000000001</v>
      </c>
      <c r="Z287" s="18">
        <v>3.52</v>
      </c>
      <c r="AA287" s="18">
        <v>0</v>
      </c>
      <c r="AB287" s="18">
        <v>48</v>
      </c>
      <c r="AC287" s="18">
        <v>8</v>
      </c>
      <c r="AD287" s="18">
        <v>0.32</v>
      </c>
      <c r="AE287" s="18">
        <v>0.05</v>
      </c>
      <c r="AF287" s="18">
        <v>0.03</v>
      </c>
      <c r="AG287" s="18">
        <v>0.48</v>
      </c>
      <c r="AH287" s="18">
        <v>0.64</v>
      </c>
      <c r="AI287" s="18">
        <v>16</v>
      </c>
      <c r="AJ287" s="18">
        <v>0</v>
      </c>
      <c r="AK287" s="18">
        <v>19.2</v>
      </c>
      <c r="AL287" s="18">
        <v>20.8</v>
      </c>
      <c r="AM287" s="18">
        <v>30.4</v>
      </c>
      <c r="AN287" s="18">
        <v>28.8</v>
      </c>
      <c r="AO287" s="18">
        <v>4.8</v>
      </c>
      <c r="AP287" s="18">
        <v>17.600000000000001</v>
      </c>
      <c r="AQ287" s="18">
        <v>4.8</v>
      </c>
      <c r="AR287" s="18">
        <v>14.4</v>
      </c>
      <c r="AS287" s="18">
        <v>27.2</v>
      </c>
      <c r="AT287" s="18">
        <v>16</v>
      </c>
      <c r="AU287" s="18">
        <v>124.8</v>
      </c>
      <c r="AV287" s="18">
        <v>11.2</v>
      </c>
      <c r="AW287" s="18">
        <v>22.4</v>
      </c>
      <c r="AX287" s="18">
        <v>67.2</v>
      </c>
      <c r="AY287" s="18">
        <v>0</v>
      </c>
      <c r="AZ287" s="18">
        <v>20.8</v>
      </c>
      <c r="BA287" s="18">
        <v>25.6</v>
      </c>
      <c r="BB287" s="18">
        <v>9.6</v>
      </c>
      <c r="BC287" s="18">
        <v>8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0</v>
      </c>
      <c r="BK287" s="18">
        <v>0</v>
      </c>
      <c r="BL287" s="18">
        <v>0</v>
      </c>
      <c r="BM287" s="18">
        <v>0</v>
      </c>
      <c r="BN287" s="18">
        <v>0</v>
      </c>
      <c r="BO287" s="18">
        <v>0</v>
      </c>
      <c r="BP287" s="18">
        <v>0</v>
      </c>
      <c r="BQ287" s="18">
        <v>0</v>
      </c>
      <c r="BR287" s="18">
        <v>0</v>
      </c>
      <c r="BS287" s="18">
        <v>0</v>
      </c>
      <c r="BT287" s="18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0</v>
      </c>
      <c r="CB287" s="18">
        <v>138.08000000000001</v>
      </c>
      <c r="CC287" s="30">
        <v>28.8</v>
      </c>
      <c r="CE287" s="28">
        <v>8</v>
      </c>
      <c r="CG287" s="28">
        <v>4</v>
      </c>
      <c r="CH287" s="28">
        <v>4</v>
      </c>
      <c r="CI287" s="28">
        <v>4</v>
      </c>
      <c r="CJ287" s="28">
        <v>300</v>
      </c>
      <c r="CK287" s="28">
        <v>300</v>
      </c>
      <c r="CL287" s="28">
        <v>300</v>
      </c>
      <c r="CM287" s="28">
        <v>0</v>
      </c>
      <c r="CN287" s="28">
        <v>0</v>
      </c>
      <c r="CO287" s="28">
        <v>0</v>
      </c>
      <c r="CP287" s="28">
        <v>0</v>
      </c>
      <c r="CQ287" s="28">
        <v>0</v>
      </c>
      <c r="CR287" s="28">
        <v>24</v>
      </c>
    </row>
    <row r="288" spans="1:96" s="38" customFormat="1" ht="11.4">
      <c r="B288" s="35" t="s">
        <v>107</v>
      </c>
      <c r="C288" s="36"/>
      <c r="D288" s="36">
        <v>27.95</v>
      </c>
      <c r="E288" s="36">
        <v>12.75</v>
      </c>
      <c r="F288" s="36">
        <v>25.54</v>
      </c>
      <c r="G288" s="36">
        <v>12.14</v>
      </c>
      <c r="H288" s="36">
        <v>105.51</v>
      </c>
      <c r="I288" s="36">
        <v>738.02</v>
      </c>
      <c r="J288" s="37">
        <v>8.0399999999999991</v>
      </c>
      <c r="K288" s="37">
        <v>6.79</v>
      </c>
      <c r="L288" s="37">
        <v>0</v>
      </c>
      <c r="M288" s="37">
        <v>0</v>
      </c>
      <c r="N288" s="37">
        <v>30</v>
      </c>
      <c r="O288" s="37">
        <v>65.11</v>
      </c>
      <c r="P288" s="37">
        <v>10.4</v>
      </c>
      <c r="Q288" s="37">
        <v>0</v>
      </c>
      <c r="R288" s="37">
        <v>0</v>
      </c>
      <c r="S288" s="37">
        <v>2.1800000000000002</v>
      </c>
      <c r="T288" s="37">
        <v>8.59</v>
      </c>
      <c r="U288" s="37">
        <v>968.93</v>
      </c>
      <c r="V288" s="37">
        <v>1853.6</v>
      </c>
      <c r="W288" s="37">
        <v>145.80000000000001</v>
      </c>
      <c r="X288" s="37">
        <v>122.14</v>
      </c>
      <c r="Y288" s="37">
        <v>359.62</v>
      </c>
      <c r="Z288" s="37">
        <v>8.77</v>
      </c>
      <c r="AA288" s="37">
        <v>65.150000000000006</v>
      </c>
      <c r="AB288" s="37">
        <v>914.07</v>
      </c>
      <c r="AC288" s="37">
        <v>264.5</v>
      </c>
      <c r="AD288" s="37">
        <v>6.04</v>
      </c>
      <c r="AE288" s="37">
        <v>0.38</v>
      </c>
      <c r="AF288" s="37">
        <v>0.36</v>
      </c>
      <c r="AG288" s="37">
        <v>8.0299999999999994</v>
      </c>
      <c r="AH288" s="37">
        <v>15.02</v>
      </c>
      <c r="AI288" s="37">
        <v>28.36</v>
      </c>
      <c r="AJ288" s="37">
        <v>0</v>
      </c>
      <c r="AK288" s="37">
        <v>1030.5</v>
      </c>
      <c r="AL288" s="37">
        <v>1114.3900000000001</v>
      </c>
      <c r="AM288" s="37">
        <v>1715.69</v>
      </c>
      <c r="AN288" s="37">
        <v>1722.06</v>
      </c>
      <c r="AO288" s="37">
        <v>480.35</v>
      </c>
      <c r="AP288" s="37">
        <v>951.56</v>
      </c>
      <c r="AQ288" s="37">
        <v>143.05000000000001</v>
      </c>
      <c r="AR288" s="37">
        <v>1082.49</v>
      </c>
      <c r="AS288" s="37">
        <v>397.51</v>
      </c>
      <c r="AT288" s="37">
        <v>707.6</v>
      </c>
      <c r="AU288" s="37">
        <v>767.43</v>
      </c>
      <c r="AV288" s="37">
        <v>484.96</v>
      </c>
      <c r="AW288" s="37">
        <v>381.3</v>
      </c>
      <c r="AX288" s="37">
        <v>2160.5700000000002</v>
      </c>
      <c r="AY288" s="37">
        <v>0</v>
      </c>
      <c r="AZ288" s="37">
        <v>574.78</v>
      </c>
      <c r="BA288" s="37">
        <v>373.37</v>
      </c>
      <c r="BB288" s="37">
        <v>751.04</v>
      </c>
      <c r="BC288" s="37">
        <v>328.19</v>
      </c>
      <c r="BD288" s="37">
        <v>0.11</v>
      </c>
      <c r="BE288" s="37">
        <v>0.05</v>
      </c>
      <c r="BF288" s="37">
        <v>0.03</v>
      </c>
      <c r="BG288" s="37">
        <v>0.06</v>
      </c>
      <c r="BH288" s="37">
        <v>7.0000000000000007E-2</v>
      </c>
      <c r="BI288" s="37">
        <v>0.33</v>
      </c>
      <c r="BJ288" s="37">
        <v>0</v>
      </c>
      <c r="BK288" s="37">
        <v>1.72</v>
      </c>
      <c r="BL288" s="37">
        <v>0</v>
      </c>
      <c r="BM288" s="37">
        <v>0.69</v>
      </c>
      <c r="BN288" s="37">
        <v>0.03</v>
      </c>
      <c r="BO288" s="37">
        <v>0.06</v>
      </c>
      <c r="BP288" s="37">
        <v>0</v>
      </c>
      <c r="BQ288" s="37">
        <v>0.06</v>
      </c>
      <c r="BR288" s="37">
        <v>0.11</v>
      </c>
      <c r="BS288" s="37">
        <v>3.38</v>
      </c>
      <c r="BT288" s="37">
        <v>0</v>
      </c>
      <c r="BU288" s="37">
        <v>0</v>
      </c>
      <c r="BV288" s="37">
        <v>6.24</v>
      </c>
      <c r="BW288" s="37">
        <v>0.04</v>
      </c>
      <c r="BX288" s="37">
        <v>0</v>
      </c>
      <c r="BY288" s="37">
        <v>0</v>
      </c>
      <c r="BZ288" s="37">
        <v>0</v>
      </c>
      <c r="CA288" s="37">
        <v>0</v>
      </c>
      <c r="CB288" s="37">
        <v>818.85</v>
      </c>
      <c r="CC288" s="36">
        <f>SUM($CC$279:$CC$287)</f>
        <v>152.24</v>
      </c>
      <c r="CD288" s="38">
        <f>$I$288/$I$289*100</f>
        <v>56.236522269211719</v>
      </c>
      <c r="CE288" s="38">
        <v>217.49</v>
      </c>
      <c r="CG288" s="38">
        <v>95.96</v>
      </c>
      <c r="CH288" s="38">
        <v>57.02</v>
      </c>
      <c r="CI288" s="38">
        <v>76.489999999999995</v>
      </c>
      <c r="CJ288" s="38">
        <v>3429.23</v>
      </c>
      <c r="CK288" s="38">
        <v>1859.83</v>
      </c>
      <c r="CL288" s="38">
        <v>2644.53</v>
      </c>
      <c r="CM288" s="38">
        <v>78.28</v>
      </c>
      <c r="CN288" s="38">
        <v>35.229999999999997</v>
      </c>
      <c r="CO288" s="38">
        <v>56.75</v>
      </c>
      <c r="CP288" s="38">
        <v>6.2</v>
      </c>
      <c r="CQ288" s="38">
        <v>2.1</v>
      </c>
    </row>
    <row r="289" spans="1:96" s="38" customFormat="1" ht="11.4">
      <c r="B289" s="35" t="s">
        <v>108</v>
      </c>
      <c r="C289" s="36"/>
      <c r="D289" s="36">
        <v>46.84</v>
      </c>
      <c r="E289" s="36">
        <v>19.16</v>
      </c>
      <c r="F289" s="36">
        <v>46.9</v>
      </c>
      <c r="G289" s="36">
        <v>14.51</v>
      </c>
      <c r="H289" s="36">
        <v>208.51</v>
      </c>
      <c r="I289" s="36">
        <v>1312.35</v>
      </c>
      <c r="J289" s="37">
        <v>14.63</v>
      </c>
      <c r="K289" s="37">
        <v>6.87</v>
      </c>
      <c r="L289" s="37">
        <v>0</v>
      </c>
      <c r="M289" s="37">
        <v>0</v>
      </c>
      <c r="N289" s="37">
        <v>63.79</v>
      </c>
      <c r="O289" s="37">
        <v>130.11000000000001</v>
      </c>
      <c r="P289" s="37">
        <v>14.61</v>
      </c>
      <c r="Q289" s="37">
        <v>0</v>
      </c>
      <c r="R289" s="37">
        <v>0</v>
      </c>
      <c r="S289" s="37">
        <v>2.6</v>
      </c>
      <c r="T289" s="37">
        <v>13.07</v>
      </c>
      <c r="U289" s="37">
        <v>1580.3</v>
      </c>
      <c r="V289" s="37">
        <v>2287.84</v>
      </c>
      <c r="W289" s="37">
        <v>439.59</v>
      </c>
      <c r="X289" s="37">
        <v>181.23</v>
      </c>
      <c r="Y289" s="37">
        <v>690.29</v>
      </c>
      <c r="Z289" s="37">
        <v>10.44</v>
      </c>
      <c r="AA289" s="37">
        <v>110.03</v>
      </c>
      <c r="AB289" s="37">
        <v>944.22</v>
      </c>
      <c r="AC289" s="37">
        <v>327.14</v>
      </c>
      <c r="AD289" s="37">
        <v>7.52</v>
      </c>
      <c r="AE289" s="37">
        <v>0.56999999999999995</v>
      </c>
      <c r="AF289" s="37">
        <v>0.71</v>
      </c>
      <c r="AG289" s="37">
        <v>9.64</v>
      </c>
      <c r="AH289" s="37">
        <v>19.940000000000001</v>
      </c>
      <c r="AI289" s="37">
        <v>29.42</v>
      </c>
      <c r="AJ289" s="37">
        <v>0</v>
      </c>
      <c r="AK289" s="37">
        <v>1894.86</v>
      </c>
      <c r="AL289" s="37">
        <v>1973.43</v>
      </c>
      <c r="AM289" s="37">
        <v>2974.14</v>
      </c>
      <c r="AN289" s="37">
        <v>2495.36</v>
      </c>
      <c r="AO289" s="37">
        <v>794.06</v>
      </c>
      <c r="AP289" s="37">
        <v>1522.51</v>
      </c>
      <c r="AQ289" s="37">
        <v>353.53</v>
      </c>
      <c r="AR289" s="37">
        <v>1940.36</v>
      </c>
      <c r="AS289" s="37">
        <v>841.48</v>
      </c>
      <c r="AT289" s="37">
        <v>1273.5</v>
      </c>
      <c r="AU289" s="37">
        <v>1413.91</v>
      </c>
      <c r="AV289" s="37">
        <v>758.51</v>
      </c>
      <c r="AW289" s="37">
        <v>814.52</v>
      </c>
      <c r="AX289" s="37">
        <v>5549.87</v>
      </c>
      <c r="AY289" s="37">
        <v>0</v>
      </c>
      <c r="AZ289" s="37">
        <v>1936.62</v>
      </c>
      <c r="BA289" s="37">
        <v>930.38</v>
      </c>
      <c r="BB289" s="37">
        <v>1413.89</v>
      </c>
      <c r="BC289" s="37">
        <v>609.75</v>
      </c>
      <c r="BD289" s="37">
        <v>0.19</v>
      </c>
      <c r="BE289" s="37">
        <v>0.09</v>
      </c>
      <c r="BF289" s="37">
        <v>0.05</v>
      </c>
      <c r="BG289" s="37">
        <v>0.11</v>
      </c>
      <c r="BH289" s="37">
        <v>0.13</v>
      </c>
      <c r="BI289" s="37">
        <v>0.59</v>
      </c>
      <c r="BJ289" s="37">
        <v>0</v>
      </c>
      <c r="BK289" s="37">
        <v>2.61</v>
      </c>
      <c r="BL289" s="37">
        <v>0</v>
      </c>
      <c r="BM289" s="37">
        <v>0.98</v>
      </c>
      <c r="BN289" s="37">
        <v>0.04</v>
      </c>
      <c r="BO289" s="37">
        <v>0.06</v>
      </c>
      <c r="BP289" s="37">
        <v>0</v>
      </c>
      <c r="BQ289" s="37">
        <v>0.11</v>
      </c>
      <c r="BR289" s="37">
        <v>0.19</v>
      </c>
      <c r="BS289" s="37">
        <v>5.24</v>
      </c>
      <c r="BT289" s="37">
        <v>0</v>
      </c>
      <c r="BU289" s="37">
        <v>0</v>
      </c>
      <c r="BV289" s="37">
        <v>6.91</v>
      </c>
      <c r="BW289" s="37">
        <v>7.0000000000000007E-2</v>
      </c>
      <c r="BX289" s="37">
        <v>0.02</v>
      </c>
      <c r="BY289" s="37">
        <v>0</v>
      </c>
      <c r="BZ289" s="37">
        <v>0</v>
      </c>
      <c r="CA289" s="37">
        <v>0</v>
      </c>
      <c r="CB289" s="37">
        <v>1224.46</v>
      </c>
      <c r="CC289" s="36">
        <v>211.35</v>
      </c>
      <c r="CE289" s="38">
        <v>267.39999999999998</v>
      </c>
      <c r="CG289" s="38">
        <v>146.41999999999999</v>
      </c>
      <c r="CH289" s="38">
        <v>79.09</v>
      </c>
      <c r="CI289" s="38">
        <v>112.75</v>
      </c>
      <c r="CJ289" s="38">
        <v>8584.43</v>
      </c>
      <c r="CK289" s="38">
        <v>3826.92</v>
      </c>
      <c r="CL289" s="38">
        <v>6205.68</v>
      </c>
      <c r="CM289" s="38">
        <v>143.63999999999999</v>
      </c>
      <c r="CN289" s="38">
        <v>73.89</v>
      </c>
      <c r="CO289" s="38">
        <v>108.76</v>
      </c>
      <c r="CP289" s="38">
        <v>14.8</v>
      </c>
      <c r="CQ289" s="38">
        <v>2.82</v>
      </c>
    </row>
    <row r="290" spans="1:96" hidden="1">
      <c r="C290" s="16"/>
      <c r="D290" s="16"/>
      <c r="E290" s="16"/>
      <c r="F290" s="16"/>
      <c r="G290" s="16"/>
      <c r="H290" s="16"/>
      <c r="I290" s="16"/>
    </row>
    <row r="291" spans="1:96" hidden="1">
      <c r="B291" s="14" t="s">
        <v>109</v>
      </c>
      <c r="C291" s="16"/>
      <c r="D291" s="16">
        <v>13</v>
      </c>
      <c r="E291" s="16"/>
      <c r="F291" s="16">
        <v>26</v>
      </c>
      <c r="G291" s="16"/>
      <c r="H291" s="16">
        <v>61</v>
      </c>
      <c r="I291" s="16"/>
    </row>
    <row r="292" spans="1:96" hidden="1">
      <c r="C292" s="16"/>
      <c r="D292" s="16"/>
      <c r="E292" s="16"/>
      <c r="F292" s="16"/>
      <c r="G292" s="16"/>
      <c r="H292" s="16"/>
      <c r="I292" s="16"/>
    </row>
    <row r="293" spans="1:96" hidden="1">
      <c r="C293" s="16"/>
      <c r="D293" s="16"/>
      <c r="E293" s="16"/>
      <c r="F293" s="16"/>
      <c r="G293" s="16"/>
      <c r="H293" s="16"/>
      <c r="I293" s="16"/>
    </row>
    <row r="294" spans="1:96">
      <c r="B294" s="27" t="s">
        <v>169</v>
      </c>
      <c r="C294" s="16"/>
      <c r="D294" s="16"/>
      <c r="E294" s="16"/>
      <c r="F294" s="16"/>
      <c r="G294" s="16"/>
      <c r="H294" s="16"/>
      <c r="I294" s="16"/>
    </row>
    <row r="295" spans="1:96">
      <c r="B295" s="27" t="s">
        <v>91</v>
      </c>
      <c r="C295" s="16"/>
      <c r="D295" s="16"/>
      <c r="E295" s="16"/>
      <c r="F295" s="16"/>
      <c r="G295" s="16"/>
      <c r="H295" s="16"/>
      <c r="I295" s="16"/>
    </row>
    <row r="296" spans="1:96" s="31" customFormat="1">
      <c r="A296" s="31" t="str">
        <f>"18/1"</f>
        <v>18/1</v>
      </c>
      <c r="B296" s="32" t="s">
        <v>132</v>
      </c>
      <c r="C296" s="33" t="str">
        <f>"40"</f>
        <v>40</v>
      </c>
      <c r="D296" s="33">
        <v>0.31</v>
      </c>
      <c r="E296" s="33">
        <v>0</v>
      </c>
      <c r="F296" s="33">
        <v>0.04</v>
      </c>
      <c r="G296" s="33">
        <v>0.04</v>
      </c>
      <c r="H296" s="33">
        <v>1.37</v>
      </c>
      <c r="I296" s="33">
        <v>6.244559999999999</v>
      </c>
      <c r="J296" s="34">
        <v>0</v>
      </c>
      <c r="K296" s="34">
        <v>0</v>
      </c>
      <c r="L296" s="34">
        <v>0</v>
      </c>
      <c r="M296" s="34">
        <v>0</v>
      </c>
      <c r="N296" s="34">
        <v>0.94</v>
      </c>
      <c r="O296" s="34">
        <v>0.04</v>
      </c>
      <c r="P296" s="34">
        <v>0.39</v>
      </c>
      <c r="Q296" s="34">
        <v>0</v>
      </c>
      <c r="R296" s="34">
        <v>0</v>
      </c>
      <c r="S296" s="34">
        <v>0.04</v>
      </c>
      <c r="T296" s="34">
        <v>0.2</v>
      </c>
      <c r="U296" s="34">
        <v>3.14</v>
      </c>
      <c r="V296" s="34">
        <v>55.27</v>
      </c>
      <c r="W296" s="34">
        <v>9.02</v>
      </c>
      <c r="X296" s="34">
        <v>5.49</v>
      </c>
      <c r="Y296" s="34">
        <v>16.46</v>
      </c>
      <c r="Z296" s="34">
        <v>0.24</v>
      </c>
      <c r="AA296" s="34">
        <v>0</v>
      </c>
      <c r="AB296" s="34">
        <v>23.52</v>
      </c>
      <c r="AC296" s="34">
        <v>4</v>
      </c>
      <c r="AD296" s="34">
        <v>0.04</v>
      </c>
      <c r="AE296" s="34">
        <v>0.01</v>
      </c>
      <c r="AF296" s="34">
        <v>0.02</v>
      </c>
      <c r="AG296" s="34">
        <v>0.08</v>
      </c>
      <c r="AH296" s="34">
        <v>0.12</v>
      </c>
      <c r="AI296" s="34">
        <v>3.92</v>
      </c>
      <c r="AJ296" s="34">
        <v>0</v>
      </c>
      <c r="AK296" s="34">
        <v>10.58</v>
      </c>
      <c r="AL296" s="34">
        <v>8.23</v>
      </c>
      <c r="AM296" s="34">
        <v>11.76</v>
      </c>
      <c r="AN296" s="34">
        <v>10.19</v>
      </c>
      <c r="AO296" s="34">
        <v>2.35</v>
      </c>
      <c r="AP296" s="34">
        <v>8.23</v>
      </c>
      <c r="AQ296" s="34">
        <v>1.96</v>
      </c>
      <c r="AR296" s="34">
        <v>6.66</v>
      </c>
      <c r="AS296" s="34">
        <v>10.19</v>
      </c>
      <c r="AT296" s="34">
        <v>17.64</v>
      </c>
      <c r="AU296" s="34">
        <v>20.78</v>
      </c>
      <c r="AV296" s="34">
        <v>3.92</v>
      </c>
      <c r="AW296" s="34">
        <v>10.98</v>
      </c>
      <c r="AX296" s="34">
        <v>54.88</v>
      </c>
      <c r="AY296" s="34">
        <v>0</v>
      </c>
      <c r="AZ296" s="34">
        <v>6.66</v>
      </c>
      <c r="BA296" s="34">
        <v>10.58</v>
      </c>
      <c r="BB296" s="34">
        <v>8.23</v>
      </c>
      <c r="BC296" s="34">
        <v>2.74</v>
      </c>
      <c r="BD296" s="34">
        <v>0</v>
      </c>
      <c r="BE296" s="34">
        <v>0</v>
      </c>
      <c r="BF296" s="34">
        <v>0</v>
      </c>
      <c r="BG296" s="34">
        <v>0</v>
      </c>
      <c r="BH296" s="34">
        <v>0</v>
      </c>
      <c r="BI296" s="34">
        <v>0</v>
      </c>
      <c r="BJ296" s="34">
        <v>0</v>
      </c>
      <c r="BK296" s="34">
        <v>0</v>
      </c>
      <c r="BL296" s="34">
        <v>0</v>
      </c>
      <c r="BM296" s="34">
        <v>0</v>
      </c>
      <c r="BN296" s="34">
        <v>0</v>
      </c>
      <c r="BO296" s="34">
        <v>0</v>
      </c>
      <c r="BP296" s="34">
        <v>0</v>
      </c>
      <c r="BQ296" s="34">
        <v>0</v>
      </c>
      <c r="BR296" s="34">
        <v>0</v>
      </c>
      <c r="BS296" s="34">
        <v>0</v>
      </c>
      <c r="BT296" s="34">
        <v>0</v>
      </c>
      <c r="BU296" s="34">
        <v>0</v>
      </c>
      <c r="BV296" s="34">
        <v>0</v>
      </c>
      <c r="BW296" s="34">
        <v>0</v>
      </c>
      <c r="BX296" s="34">
        <v>0</v>
      </c>
      <c r="BY296" s="34">
        <v>0</v>
      </c>
      <c r="BZ296" s="34">
        <v>0</v>
      </c>
      <c r="CA296" s="34">
        <v>0</v>
      </c>
      <c r="CB296" s="34">
        <v>38</v>
      </c>
      <c r="CC296" s="33">
        <v>9.0299999999999994</v>
      </c>
      <c r="CE296" s="31">
        <v>3.92</v>
      </c>
      <c r="CG296" s="31">
        <v>0.9</v>
      </c>
      <c r="CH296" s="31">
        <v>0.9</v>
      </c>
      <c r="CI296" s="31">
        <v>0.9</v>
      </c>
      <c r="CJ296" s="31">
        <v>255</v>
      </c>
      <c r="CK296" s="31">
        <v>60</v>
      </c>
      <c r="CL296" s="31">
        <v>157.5</v>
      </c>
      <c r="CM296" s="31">
        <v>0.06</v>
      </c>
      <c r="CN296" s="31">
        <v>0.06</v>
      </c>
      <c r="CO296" s="31">
        <v>0.06</v>
      </c>
      <c r="CP296" s="31">
        <v>0</v>
      </c>
      <c r="CQ296" s="31">
        <v>0</v>
      </c>
      <c r="CR296" s="31">
        <v>5.47</v>
      </c>
    </row>
    <row r="297" spans="1:96" s="31" customFormat="1" ht="24">
      <c r="A297" s="31" t="str">
        <f>"47/3"</f>
        <v>47/3</v>
      </c>
      <c r="B297" s="32" t="s">
        <v>133</v>
      </c>
      <c r="C297" s="33" t="str">
        <f>"180"</f>
        <v>180</v>
      </c>
      <c r="D297" s="33">
        <v>7.74</v>
      </c>
      <c r="E297" s="33">
        <v>2.12</v>
      </c>
      <c r="F297" s="33">
        <v>5.84</v>
      </c>
      <c r="G297" s="33">
        <v>0.72</v>
      </c>
      <c r="H297" s="33">
        <v>35.11</v>
      </c>
      <c r="I297" s="33">
        <v>224.07304454999996</v>
      </c>
      <c r="J297" s="34">
        <v>3.67</v>
      </c>
      <c r="K297" s="34">
        <v>0.1</v>
      </c>
      <c r="L297" s="34">
        <v>0</v>
      </c>
      <c r="M297" s="34">
        <v>0</v>
      </c>
      <c r="N297" s="34">
        <v>0.9</v>
      </c>
      <c r="O297" s="34">
        <v>32.44</v>
      </c>
      <c r="P297" s="34">
        <v>1.77</v>
      </c>
      <c r="Q297" s="34">
        <v>0</v>
      </c>
      <c r="R297" s="34">
        <v>0</v>
      </c>
      <c r="S297" s="34">
        <v>0.18</v>
      </c>
      <c r="T297" s="34">
        <v>1.64</v>
      </c>
      <c r="U297" s="34">
        <v>423.28</v>
      </c>
      <c r="V297" s="34">
        <v>58.89</v>
      </c>
      <c r="W297" s="34">
        <v>82.36</v>
      </c>
      <c r="X297" s="34">
        <v>10.24</v>
      </c>
      <c r="Y297" s="34">
        <v>80.760000000000005</v>
      </c>
      <c r="Z297" s="34">
        <v>0.84</v>
      </c>
      <c r="AA297" s="34">
        <v>24.84</v>
      </c>
      <c r="AB297" s="34">
        <v>23.04</v>
      </c>
      <c r="AC297" s="34">
        <v>46.17</v>
      </c>
      <c r="AD297" s="34">
        <v>0.97</v>
      </c>
      <c r="AE297" s="34">
        <v>0.05</v>
      </c>
      <c r="AF297" s="34">
        <v>0.04</v>
      </c>
      <c r="AG297" s="34">
        <v>0.44</v>
      </c>
      <c r="AH297" s="34">
        <v>2.25</v>
      </c>
      <c r="AI297" s="34">
        <v>0.03</v>
      </c>
      <c r="AJ297" s="34">
        <v>0</v>
      </c>
      <c r="AK297" s="34">
        <v>393.42</v>
      </c>
      <c r="AL297" s="34">
        <v>311.04000000000002</v>
      </c>
      <c r="AM297" s="34">
        <v>592.25</v>
      </c>
      <c r="AN297" s="34">
        <v>263.51</v>
      </c>
      <c r="AO297" s="34">
        <v>127.38</v>
      </c>
      <c r="AP297" s="34">
        <v>243.86</v>
      </c>
      <c r="AQ297" s="34">
        <v>110.42</v>
      </c>
      <c r="AR297" s="34">
        <v>369.33</v>
      </c>
      <c r="AS297" s="34">
        <v>226.77</v>
      </c>
      <c r="AT297" s="34">
        <v>272.22000000000003</v>
      </c>
      <c r="AU297" s="34">
        <v>296.33</v>
      </c>
      <c r="AV297" s="34">
        <v>233.06</v>
      </c>
      <c r="AW297" s="34">
        <v>218.09</v>
      </c>
      <c r="AX297" s="34">
        <v>2021.94</v>
      </c>
      <c r="AY297" s="34">
        <v>0</v>
      </c>
      <c r="AZ297" s="34">
        <v>710.78</v>
      </c>
      <c r="BA297" s="34">
        <v>368.14</v>
      </c>
      <c r="BB297" s="34">
        <v>248.16</v>
      </c>
      <c r="BC297" s="34">
        <v>123.71</v>
      </c>
      <c r="BD297" s="34">
        <v>0.11</v>
      </c>
      <c r="BE297" s="34">
        <v>0.06</v>
      </c>
      <c r="BF297" s="34">
        <v>0.06</v>
      </c>
      <c r="BG297" s="34">
        <v>0.16</v>
      </c>
      <c r="BH297" s="34">
        <v>0.16</v>
      </c>
      <c r="BI297" s="34">
        <v>0.51</v>
      </c>
      <c r="BJ297" s="34">
        <v>0.02</v>
      </c>
      <c r="BK297" s="34">
        <v>1.45</v>
      </c>
      <c r="BL297" s="34">
        <v>0.02</v>
      </c>
      <c r="BM297" s="34">
        <v>0.54</v>
      </c>
      <c r="BN297" s="34">
        <v>0.02</v>
      </c>
      <c r="BO297" s="34">
        <v>0</v>
      </c>
      <c r="BP297" s="34">
        <v>0</v>
      </c>
      <c r="BQ297" s="34">
        <v>0.09</v>
      </c>
      <c r="BR297" s="34">
        <v>0.13</v>
      </c>
      <c r="BS297" s="34">
        <v>1.26</v>
      </c>
      <c r="BT297" s="34">
        <v>0</v>
      </c>
      <c r="BU297" s="34">
        <v>0</v>
      </c>
      <c r="BV297" s="34">
        <v>0.33</v>
      </c>
      <c r="BW297" s="34">
        <v>0.01</v>
      </c>
      <c r="BX297" s="34">
        <v>0</v>
      </c>
      <c r="BY297" s="34">
        <v>0</v>
      </c>
      <c r="BZ297" s="34">
        <v>0</v>
      </c>
      <c r="CA297" s="34">
        <v>0</v>
      </c>
      <c r="CB297" s="34">
        <v>159.12</v>
      </c>
      <c r="CC297" s="33">
        <v>22.51</v>
      </c>
      <c r="CE297" s="31">
        <v>28.68</v>
      </c>
      <c r="CG297" s="31">
        <v>50.9</v>
      </c>
      <c r="CH297" s="31">
        <v>27.82</v>
      </c>
      <c r="CI297" s="31">
        <v>39.36</v>
      </c>
      <c r="CJ297" s="31">
        <v>1488.55</v>
      </c>
      <c r="CK297" s="31">
        <v>1112.57</v>
      </c>
      <c r="CL297" s="31">
        <v>1300.56</v>
      </c>
      <c r="CM297" s="31">
        <v>47.9</v>
      </c>
      <c r="CN297" s="31">
        <v>29.98</v>
      </c>
      <c r="CO297" s="31">
        <v>38.94</v>
      </c>
      <c r="CP297" s="31">
        <v>0</v>
      </c>
      <c r="CQ297" s="31">
        <v>0.9</v>
      </c>
      <c r="CR297" s="31">
        <v>13.64</v>
      </c>
    </row>
    <row r="298" spans="1:96" s="31" customFormat="1">
      <c r="A298" s="31" t="str">
        <f>"10"</f>
        <v>10</v>
      </c>
      <c r="B298" s="32" t="s">
        <v>134</v>
      </c>
      <c r="C298" s="33" t="str">
        <f>"10"</f>
        <v>10</v>
      </c>
      <c r="D298" s="33">
        <v>0.08</v>
      </c>
      <c r="E298" s="33">
        <v>0.08</v>
      </c>
      <c r="F298" s="33">
        <v>7.25</v>
      </c>
      <c r="G298" s="33">
        <v>0</v>
      </c>
      <c r="H298" s="33">
        <v>0.13</v>
      </c>
      <c r="I298" s="33">
        <v>66.063999999999993</v>
      </c>
      <c r="J298" s="34">
        <v>4.71</v>
      </c>
      <c r="K298" s="34">
        <v>0.22</v>
      </c>
      <c r="L298" s="34">
        <v>0</v>
      </c>
      <c r="M298" s="34">
        <v>0</v>
      </c>
      <c r="N298" s="34">
        <v>0.13</v>
      </c>
      <c r="O298" s="34">
        <v>0</v>
      </c>
      <c r="P298" s="34">
        <v>0</v>
      </c>
      <c r="Q298" s="34">
        <v>0</v>
      </c>
      <c r="R298" s="34">
        <v>0</v>
      </c>
      <c r="S298" s="34">
        <v>0</v>
      </c>
      <c r="T298" s="34">
        <v>0.14000000000000001</v>
      </c>
      <c r="U298" s="34">
        <v>1.5</v>
      </c>
      <c r="V298" s="34">
        <v>3</v>
      </c>
      <c r="W298" s="34">
        <v>2.4</v>
      </c>
      <c r="X298" s="34">
        <v>0</v>
      </c>
      <c r="Y298" s="34">
        <v>3</v>
      </c>
      <c r="Z298" s="34">
        <v>0.02</v>
      </c>
      <c r="AA298" s="34">
        <v>40</v>
      </c>
      <c r="AB298" s="34">
        <v>30</v>
      </c>
      <c r="AC298" s="34">
        <v>45</v>
      </c>
      <c r="AD298" s="34">
        <v>0.1</v>
      </c>
      <c r="AE298" s="34">
        <v>0</v>
      </c>
      <c r="AF298" s="34">
        <v>0.01</v>
      </c>
      <c r="AG298" s="34">
        <v>0.01</v>
      </c>
      <c r="AH298" s="34">
        <v>0.02</v>
      </c>
      <c r="AI298" s="34">
        <v>0</v>
      </c>
      <c r="AJ298" s="34">
        <v>0</v>
      </c>
      <c r="AK298" s="34">
        <v>4.2</v>
      </c>
      <c r="AL298" s="34">
        <v>4.0999999999999996</v>
      </c>
      <c r="AM298" s="34">
        <v>7.6</v>
      </c>
      <c r="AN298" s="34">
        <v>4.5</v>
      </c>
      <c r="AO298" s="34">
        <v>1.7</v>
      </c>
      <c r="AP298" s="34">
        <v>4.7</v>
      </c>
      <c r="AQ298" s="34">
        <v>4.3</v>
      </c>
      <c r="AR298" s="34">
        <v>4.2</v>
      </c>
      <c r="AS298" s="34">
        <v>3.6</v>
      </c>
      <c r="AT298" s="34">
        <v>2.6</v>
      </c>
      <c r="AU298" s="34">
        <v>5.7</v>
      </c>
      <c r="AV298" s="34">
        <v>3.5</v>
      </c>
      <c r="AW298" s="34">
        <v>2.4</v>
      </c>
      <c r="AX298" s="34">
        <v>14.2</v>
      </c>
      <c r="AY298" s="34">
        <v>0</v>
      </c>
      <c r="AZ298" s="34">
        <v>4.8</v>
      </c>
      <c r="BA298" s="34">
        <v>5.4</v>
      </c>
      <c r="BB298" s="34">
        <v>4.2</v>
      </c>
      <c r="BC298" s="34">
        <v>1</v>
      </c>
      <c r="BD298" s="34">
        <v>0.27</v>
      </c>
      <c r="BE298" s="34">
        <v>0.12</v>
      </c>
      <c r="BF298" s="34">
        <v>7.0000000000000007E-2</v>
      </c>
      <c r="BG298" s="34">
        <v>0.15</v>
      </c>
      <c r="BH298" s="34">
        <v>0.17</v>
      </c>
      <c r="BI298" s="34">
        <v>0.79</v>
      </c>
      <c r="BJ298" s="34">
        <v>0</v>
      </c>
      <c r="BK298" s="34">
        <v>2.21</v>
      </c>
      <c r="BL298" s="34">
        <v>0</v>
      </c>
      <c r="BM298" s="34">
        <v>0.68</v>
      </c>
      <c r="BN298" s="34">
        <v>0</v>
      </c>
      <c r="BO298" s="34">
        <v>0</v>
      </c>
      <c r="BP298" s="34">
        <v>0</v>
      </c>
      <c r="BQ298" s="34">
        <v>0.15</v>
      </c>
      <c r="BR298" s="34">
        <v>0.23</v>
      </c>
      <c r="BS298" s="34">
        <v>1.8</v>
      </c>
      <c r="BT298" s="34">
        <v>0</v>
      </c>
      <c r="BU298" s="34">
        <v>0</v>
      </c>
      <c r="BV298" s="34">
        <v>0.09</v>
      </c>
      <c r="BW298" s="34">
        <v>0.01</v>
      </c>
      <c r="BX298" s="34">
        <v>0</v>
      </c>
      <c r="BY298" s="34">
        <v>0</v>
      </c>
      <c r="BZ298" s="34">
        <v>0</v>
      </c>
      <c r="CA298" s="34">
        <v>0</v>
      </c>
      <c r="CB298" s="34">
        <v>2.5</v>
      </c>
      <c r="CC298" s="33">
        <v>16.96</v>
      </c>
      <c r="CE298" s="31">
        <v>45</v>
      </c>
      <c r="CG298" s="31">
        <v>0.4</v>
      </c>
      <c r="CH298" s="31">
        <v>0.1</v>
      </c>
      <c r="CI298" s="31">
        <v>0.25</v>
      </c>
      <c r="CJ298" s="31">
        <v>20</v>
      </c>
      <c r="CK298" s="31">
        <v>8.1999999999999993</v>
      </c>
      <c r="CL298" s="31">
        <v>14.1</v>
      </c>
      <c r="CM298" s="31">
        <v>1.71</v>
      </c>
      <c r="CN298" s="31">
        <v>0.87</v>
      </c>
      <c r="CO298" s="31">
        <v>1.29</v>
      </c>
      <c r="CP298" s="31">
        <v>0</v>
      </c>
      <c r="CQ298" s="31">
        <v>0</v>
      </c>
      <c r="CR298" s="31">
        <v>10.28</v>
      </c>
    </row>
    <row r="299" spans="1:96" s="31" customFormat="1">
      <c r="A299" s="31" t="str">
        <f>"2"</f>
        <v>2</v>
      </c>
      <c r="B299" s="32" t="s">
        <v>95</v>
      </c>
      <c r="C299" s="33" t="str">
        <f>"40"</f>
        <v>40</v>
      </c>
      <c r="D299" s="33">
        <v>2.64</v>
      </c>
      <c r="E299" s="33">
        <v>0</v>
      </c>
      <c r="F299" s="33">
        <v>0.26</v>
      </c>
      <c r="G299" s="33">
        <v>0.26</v>
      </c>
      <c r="H299" s="33">
        <v>18.760000000000002</v>
      </c>
      <c r="I299" s="33">
        <v>89.560399999999987</v>
      </c>
      <c r="J299" s="34">
        <v>0</v>
      </c>
      <c r="K299" s="34">
        <v>0</v>
      </c>
      <c r="L299" s="34">
        <v>0</v>
      </c>
      <c r="M299" s="34">
        <v>0</v>
      </c>
      <c r="N299" s="34">
        <v>0.44</v>
      </c>
      <c r="O299" s="34">
        <v>18.239999999999998</v>
      </c>
      <c r="P299" s="34">
        <v>0.08</v>
      </c>
      <c r="Q299" s="34">
        <v>0</v>
      </c>
      <c r="R299" s="34">
        <v>0</v>
      </c>
      <c r="S299" s="34">
        <v>0</v>
      </c>
      <c r="T299" s="34">
        <v>0.72</v>
      </c>
      <c r="U299" s="34">
        <v>0</v>
      </c>
      <c r="V299" s="34">
        <v>0</v>
      </c>
      <c r="W299" s="34">
        <v>0</v>
      </c>
      <c r="X299" s="34">
        <v>0</v>
      </c>
      <c r="Y299" s="34">
        <v>0</v>
      </c>
      <c r="Z299" s="34">
        <v>0</v>
      </c>
      <c r="AA299" s="34">
        <v>0</v>
      </c>
      <c r="AB299" s="34">
        <v>0</v>
      </c>
      <c r="AC299" s="34">
        <v>0</v>
      </c>
      <c r="AD299" s="34">
        <v>0</v>
      </c>
      <c r="AE299" s="34">
        <v>0</v>
      </c>
      <c r="AF299" s="34">
        <v>0</v>
      </c>
      <c r="AG299" s="34">
        <v>0</v>
      </c>
      <c r="AH299" s="34">
        <v>0</v>
      </c>
      <c r="AI299" s="34">
        <v>0</v>
      </c>
      <c r="AJ299" s="34">
        <v>0</v>
      </c>
      <c r="AK299" s="34">
        <v>127.72</v>
      </c>
      <c r="AL299" s="34">
        <v>132.94</v>
      </c>
      <c r="AM299" s="34">
        <v>203.58</v>
      </c>
      <c r="AN299" s="34">
        <v>67.510000000000005</v>
      </c>
      <c r="AO299" s="34">
        <v>40.020000000000003</v>
      </c>
      <c r="AP299" s="34">
        <v>80.040000000000006</v>
      </c>
      <c r="AQ299" s="34">
        <v>30.28</v>
      </c>
      <c r="AR299" s="34">
        <v>144.77000000000001</v>
      </c>
      <c r="AS299" s="34">
        <v>89.78</v>
      </c>
      <c r="AT299" s="34">
        <v>125.28</v>
      </c>
      <c r="AU299" s="34">
        <v>103.36</v>
      </c>
      <c r="AV299" s="34">
        <v>54.29</v>
      </c>
      <c r="AW299" s="34">
        <v>96.05</v>
      </c>
      <c r="AX299" s="34">
        <v>803.18</v>
      </c>
      <c r="AY299" s="34">
        <v>0</v>
      </c>
      <c r="AZ299" s="34">
        <v>261.7</v>
      </c>
      <c r="BA299" s="34">
        <v>113.8</v>
      </c>
      <c r="BB299" s="34">
        <v>75.52</v>
      </c>
      <c r="BC299" s="34">
        <v>59.86</v>
      </c>
      <c r="BD299" s="34">
        <v>0</v>
      </c>
      <c r="BE299" s="34">
        <v>0</v>
      </c>
      <c r="BF299" s="34">
        <v>0</v>
      </c>
      <c r="BG299" s="34">
        <v>0</v>
      </c>
      <c r="BH299" s="34">
        <v>0</v>
      </c>
      <c r="BI299" s="34">
        <v>0</v>
      </c>
      <c r="BJ299" s="34">
        <v>0</v>
      </c>
      <c r="BK299" s="34">
        <v>0.03</v>
      </c>
      <c r="BL299" s="34">
        <v>0</v>
      </c>
      <c r="BM299" s="34">
        <v>0</v>
      </c>
      <c r="BN299" s="34">
        <v>0</v>
      </c>
      <c r="BO299" s="34">
        <v>0</v>
      </c>
      <c r="BP299" s="34">
        <v>0</v>
      </c>
      <c r="BQ299" s="34">
        <v>0</v>
      </c>
      <c r="BR299" s="34">
        <v>0</v>
      </c>
      <c r="BS299" s="34">
        <v>0.03</v>
      </c>
      <c r="BT299" s="34">
        <v>0</v>
      </c>
      <c r="BU299" s="34">
        <v>0</v>
      </c>
      <c r="BV299" s="34">
        <v>0.11</v>
      </c>
      <c r="BW299" s="34">
        <v>0.01</v>
      </c>
      <c r="BX299" s="34">
        <v>0</v>
      </c>
      <c r="BY299" s="34">
        <v>0</v>
      </c>
      <c r="BZ299" s="34">
        <v>0</v>
      </c>
      <c r="CA299" s="34">
        <v>0</v>
      </c>
      <c r="CB299" s="34">
        <v>15.64</v>
      </c>
      <c r="CC299" s="33">
        <v>2.88</v>
      </c>
      <c r="CE299" s="31">
        <v>0</v>
      </c>
      <c r="CG299" s="31">
        <v>0</v>
      </c>
      <c r="CH299" s="31">
        <v>0</v>
      </c>
      <c r="CI299" s="31">
        <v>0</v>
      </c>
      <c r="CJ299" s="31">
        <v>802.15</v>
      </c>
      <c r="CK299" s="31">
        <v>309.04000000000002</v>
      </c>
      <c r="CL299" s="31">
        <v>555.6</v>
      </c>
      <c r="CM299" s="31">
        <v>6.42</v>
      </c>
      <c r="CN299" s="31">
        <v>6.42</v>
      </c>
      <c r="CO299" s="31">
        <v>6.42</v>
      </c>
      <c r="CP299" s="31">
        <v>0</v>
      </c>
      <c r="CQ299" s="31">
        <v>0</v>
      </c>
      <c r="CR299" s="31">
        <v>2.4</v>
      </c>
    </row>
    <row r="300" spans="1:96" s="31" customFormat="1">
      <c r="A300" s="31" t="str">
        <f>"29/10"</f>
        <v>29/10</v>
      </c>
      <c r="B300" s="32" t="s">
        <v>135</v>
      </c>
      <c r="C300" s="33" t="str">
        <f>"200"</f>
        <v>200</v>
      </c>
      <c r="D300" s="33">
        <v>0.21</v>
      </c>
      <c r="E300" s="33">
        <v>0</v>
      </c>
      <c r="F300" s="33">
        <v>0.05</v>
      </c>
      <c r="G300" s="33">
        <v>0.05</v>
      </c>
      <c r="H300" s="33">
        <v>7.25</v>
      </c>
      <c r="I300" s="33">
        <v>29.478207999999995</v>
      </c>
      <c r="J300" s="34">
        <v>0</v>
      </c>
      <c r="K300" s="34">
        <v>0</v>
      </c>
      <c r="L300" s="34">
        <v>0</v>
      </c>
      <c r="M300" s="34">
        <v>0</v>
      </c>
      <c r="N300" s="34">
        <v>7.05</v>
      </c>
      <c r="O300" s="34">
        <v>0</v>
      </c>
      <c r="P300" s="34">
        <v>0.2</v>
      </c>
      <c r="Q300" s="34">
        <v>0</v>
      </c>
      <c r="R300" s="34">
        <v>0</v>
      </c>
      <c r="S300" s="34">
        <v>0.34</v>
      </c>
      <c r="T300" s="34">
        <v>0.08</v>
      </c>
      <c r="U300" s="34">
        <v>0.72</v>
      </c>
      <c r="V300" s="34">
        <v>9.89</v>
      </c>
      <c r="W300" s="34">
        <v>2.5299999999999998</v>
      </c>
      <c r="X300" s="34">
        <v>0.68</v>
      </c>
      <c r="Y300" s="34">
        <v>1.23</v>
      </c>
      <c r="Z300" s="34">
        <v>0.06</v>
      </c>
      <c r="AA300" s="34">
        <v>0</v>
      </c>
      <c r="AB300" s="34">
        <v>0.54</v>
      </c>
      <c r="AC300" s="34">
        <v>0.12</v>
      </c>
      <c r="AD300" s="34">
        <v>0.01</v>
      </c>
      <c r="AE300" s="34">
        <v>0</v>
      </c>
      <c r="AF300" s="34">
        <v>0</v>
      </c>
      <c r="AG300" s="34">
        <v>0.01</v>
      </c>
      <c r="AH300" s="34">
        <v>0.01</v>
      </c>
      <c r="AI300" s="34">
        <v>0.96</v>
      </c>
      <c r="AJ300" s="34">
        <v>0</v>
      </c>
      <c r="AK300" s="34">
        <v>0.82</v>
      </c>
      <c r="AL300" s="34">
        <v>0.94</v>
      </c>
      <c r="AM300" s="34">
        <v>0.76</v>
      </c>
      <c r="AN300" s="34">
        <v>1.41</v>
      </c>
      <c r="AO300" s="34">
        <v>0.35</v>
      </c>
      <c r="AP300" s="34">
        <v>1.47</v>
      </c>
      <c r="AQ300" s="34">
        <v>0</v>
      </c>
      <c r="AR300" s="34">
        <v>1.88</v>
      </c>
      <c r="AS300" s="34">
        <v>0</v>
      </c>
      <c r="AT300" s="34">
        <v>0</v>
      </c>
      <c r="AU300" s="34">
        <v>0</v>
      </c>
      <c r="AV300" s="34">
        <v>1.06</v>
      </c>
      <c r="AW300" s="34">
        <v>0</v>
      </c>
      <c r="AX300" s="34">
        <v>0</v>
      </c>
      <c r="AY300" s="34">
        <v>0</v>
      </c>
      <c r="AZ300" s="34">
        <v>0</v>
      </c>
      <c r="BA300" s="34">
        <v>0</v>
      </c>
      <c r="BB300" s="34">
        <v>0</v>
      </c>
      <c r="BC300" s="34">
        <v>0</v>
      </c>
      <c r="BD300" s="34">
        <v>0</v>
      </c>
      <c r="BE300" s="34">
        <v>0</v>
      </c>
      <c r="BF300" s="34">
        <v>0</v>
      </c>
      <c r="BG300" s="34">
        <v>0</v>
      </c>
      <c r="BH300" s="34">
        <v>0</v>
      </c>
      <c r="BI300" s="34">
        <v>0</v>
      </c>
      <c r="BJ300" s="34">
        <v>0</v>
      </c>
      <c r="BK300" s="34">
        <v>0</v>
      </c>
      <c r="BL300" s="34">
        <v>0</v>
      </c>
      <c r="BM300" s="34">
        <v>0</v>
      </c>
      <c r="BN300" s="34">
        <v>0</v>
      </c>
      <c r="BO300" s="34">
        <v>0</v>
      </c>
      <c r="BP300" s="34">
        <v>0</v>
      </c>
      <c r="BQ300" s="34">
        <v>0</v>
      </c>
      <c r="BR300" s="34">
        <v>0</v>
      </c>
      <c r="BS300" s="34">
        <v>0</v>
      </c>
      <c r="BT300" s="34">
        <v>0</v>
      </c>
      <c r="BU300" s="34">
        <v>0</v>
      </c>
      <c r="BV300" s="34">
        <v>0</v>
      </c>
      <c r="BW300" s="34">
        <v>0</v>
      </c>
      <c r="BX300" s="34">
        <v>0</v>
      </c>
      <c r="BY300" s="34">
        <v>0</v>
      </c>
      <c r="BZ300" s="34">
        <v>0</v>
      </c>
      <c r="CA300" s="34">
        <v>0</v>
      </c>
      <c r="CB300" s="34">
        <v>200.46</v>
      </c>
      <c r="CC300" s="33">
        <v>4.1399999999999997</v>
      </c>
      <c r="CE300" s="31">
        <v>0.09</v>
      </c>
      <c r="CG300" s="31">
        <v>0.24</v>
      </c>
      <c r="CH300" s="31">
        <v>0.06</v>
      </c>
      <c r="CI300" s="31">
        <v>0.15</v>
      </c>
      <c r="CJ300" s="31">
        <v>12</v>
      </c>
      <c r="CK300" s="31">
        <v>4.92</v>
      </c>
      <c r="CL300" s="31">
        <v>8.4600000000000009</v>
      </c>
      <c r="CM300" s="31">
        <v>0</v>
      </c>
      <c r="CN300" s="31">
        <v>0</v>
      </c>
      <c r="CO300" s="31">
        <v>0</v>
      </c>
      <c r="CP300" s="31">
        <v>7</v>
      </c>
      <c r="CQ300" s="31">
        <v>0</v>
      </c>
      <c r="CR300" s="31">
        <v>2.5099999999999998</v>
      </c>
    </row>
    <row r="301" spans="1:96" s="28" customFormat="1">
      <c r="A301" s="28" t="str">
        <f>"16/1"</f>
        <v>16/1</v>
      </c>
      <c r="B301" s="29" t="s">
        <v>136</v>
      </c>
      <c r="C301" s="30" t="str">
        <f>"40"</f>
        <v>40</v>
      </c>
      <c r="D301" s="30">
        <v>1.56</v>
      </c>
      <c r="E301" s="30">
        <v>0</v>
      </c>
      <c r="F301" s="30">
        <v>12.24</v>
      </c>
      <c r="G301" s="30">
        <v>0</v>
      </c>
      <c r="H301" s="30">
        <v>25.48</v>
      </c>
      <c r="I301" s="30">
        <v>215.3</v>
      </c>
      <c r="J301" s="18">
        <v>0</v>
      </c>
      <c r="K301" s="18">
        <v>0</v>
      </c>
      <c r="L301" s="18">
        <v>0</v>
      </c>
      <c r="M301" s="18">
        <v>0</v>
      </c>
      <c r="N301" s="18">
        <v>15.2</v>
      </c>
      <c r="O301" s="18">
        <v>9.8000000000000007</v>
      </c>
      <c r="P301" s="18">
        <v>0.48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18">
        <v>0</v>
      </c>
      <c r="AK301" s="18">
        <v>0</v>
      </c>
      <c r="AL301" s="18">
        <v>0</v>
      </c>
      <c r="AM301" s="18">
        <v>0</v>
      </c>
      <c r="AN301" s="18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18">
        <v>0</v>
      </c>
      <c r="AZ301" s="18">
        <v>0</v>
      </c>
      <c r="BA301" s="18">
        <v>0</v>
      </c>
      <c r="BB301" s="18">
        <v>0</v>
      </c>
      <c r="BC301" s="18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18">
        <v>0</v>
      </c>
      <c r="BO301" s="18">
        <v>0</v>
      </c>
      <c r="BP301" s="18">
        <v>0</v>
      </c>
      <c r="BQ301" s="18">
        <v>0</v>
      </c>
      <c r="BR301" s="18">
        <v>0</v>
      </c>
      <c r="BS301" s="18">
        <v>0</v>
      </c>
      <c r="BT301" s="18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0</v>
      </c>
      <c r="BZ301" s="18">
        <v>0</v>
      </c>
      <c r="CA301" s="18">
        <v>0</v>
      </c>
      <c r="CB301" s="18">
        <v>0.4</v>
      </c>
      <c r="CC301" s="30">
        <v>10.61</v>
      </c>
      <c r="CE301" s="28">
        <v>0</v>
      </c>
      <c r="CG301" s="28">
        <v>0</v>
      </c>
      <c r="CH301" s="28">
        <v>0</v>
      </c>
      <c r="CI301" s="28">
        <v>0</v>
      </c>
      <c r="CJ301" s="28">
        <v>0</v>
      </c>
      <c r="CK301" s="28">
        <v>0</v>
      </c>
      <c r="CL301" s="28">
        <v>0</v>
      </c>
      <c r="CM301" s="28">
        <v>0</v>
      </c>
      <c r="CN301" s="28">
        <v>0</v>
      </c>
      <c r="CO301" s="28">
        <v>0</v>
      </c>
      <c r="CP301" s="28">
        <v>0</v>
      </c>
      <c r="CQ301" s="28">
        <v>0</v>
      </c>
      <c r="CR301" s="28">
        <v>8.84</v>
      </c>
    </row>
    <row r="302" spans="1:96" s="38" customFormat="1" ht="11.4">
      <c r="B302" s="35" t="s">
        <v>97</v>
      </c>
      <c r="C302" s="36"/>
      <c r="D302" s="36">
        <v>16.55</v>
      </c>
      <c r="E302" s="36">
        <v>2.2000000000000002</v>
      </c>
      <c r="F302" s="36">
        <v>25.68</v>
      </c>
      <c r="G302" s="36">
        <v>1.07</v>
      </c>
      <c r="H302" s="36">
        <v>88.11</v>
      </c>
      <c r="I302" s="36">
        <v>630.72</v>
      </c>
      <c r="J302" s="37">
        <v>8.3800000000000008</v>
      </c>
      <c r="K302" s="37">
        <v>0.32</v>
      </c>
      <c r="L302" s="37">
        <v>0</v>
      </c>
      <c r="M302" s="37">
        <v>0</v>
      </c>
      <c r="N302" s="37">
        <v>24.67</v>
      </c>
      <c r="O302" s="37">
        <v>60.52</v>
      </c>
      <c r="P302" s="37">
        <v>2.92</v>
      </c>
      <c r="Q302" s="37">
        <v>0</v>
      </c>
      <c r="R302" s="37">
        <v>0</v>
      </c>
      <c r="S302" s="37">
        <v>0.56000000000000005</v>
      </c>
      <c r="T302" s="37">
        <v>2.78</v>
      </c>
      <c r="U302" s="37">
        <v>428.64</v>
      </c>
      <c r="V302" s="37">
        <v>127.05</v>
      </c>
      <c r="W302" s="37">
        <v>96.31</v>
      </c>
      <c r="X302" s="37">
        <v>16.41</v>
      </c>
      <c r="Y302" s="37">
        <v>101.45</v>
      </c>
      <c r="Z302" s="37">
        <v>1.1499999999999999</v>
      </c>
      <c r="AA302" s="37">
        <v>64.84</v>
      </c>
      <c r="AB302" s="37">
        <v>77.099999999999994</v>
      </c>
      <c r="AC302" s="37">
        <v>95.29</v>
      </c>
      <c r="AD302" s="37">
        <v>1.1200000000000001</v>
      </c>
      <c r="AE302" s="37">
        <v>7.0000000000000007E-2</v>
      </c>
      <c r="AF302" s="37">
        <v>7.0000000000000007E-2</v>
      </c>
      <c r="AG302" s="37">
        <v>0.53</v>
      </c>
      <c r="AH302" s="37">
        <v>2.41</v>
      </c>
      <c r="AI302" s="37">
        <v>4.91</v>
      </c>
      <c r="AJ302" s="37">
        <v>0</v>
      </c>
      <c r="AK302" s="37">
        <v>536.74</v>
      </c>
      <c r="AL302" s="37">
        <v>457.25</v>
      </c>
      <c r="AM302" s="37">
        <v>815.96</v>
      </c>
      <c r="AN302" s="37">
        <v>347.13</v>
      </c>
      <c r="AO302" s="37">
        <v>171.8</v>
      </c>
      <c r="AP302" s="37">
        <v>338.3</v>
      </c>
      <c r="AQ302" s="37">
        <v>146.94999999999999</v>
      </c>
      <c r="AR302" s="37">
        <v>526.84</v>
      </c>
      <c r="AS302" s="37">
        <v>330.34</v>
      </c>
      <c r="AT302" s="37">
        <v>417.74</v>
      </c>
      <c r="AU302" s="37">
        <v>426.16</v>
      </c>
      <c r="AV302" s="37">
        <v>295.83</v>
      </c>
      <c r="AW302" s="37">
        <v>327.52</v>
      </c>
      <c r="AX302" s="37">
        <v>2894.2</v>
      </c>
      <c r="AY302" s="37">
        <v>0</v>
      </c>
      <c r="AZ302" s="37">
        <v>983.94</v>
      </c>
      <c r="BA302" s="37">
        <v>497.92</v>
      </c>
      <c r="BB302" s="37">
        <v>336.1</v>
      </c>
      <c r="BC302" s="37">
        <v>187.31</v>
      </c>
      <c r="BD302" s="37">
        <v>0.38</v>
      </c>
      <c r="BE302" s="37">
        <v>0.18</v>
      </c>
      <c r="BF302" s="37">
        <v>0.12</v>
      </c>
      <c r="BG302" s="37">
        <v>0.31</v>
      </c>
      <c r="BH302" s="37">
        <v>0.33</v>
      </c>
      <c r="BI302" s="37">
        <v>1.3</v>
      </c>
      <c r="BJ302" s="37">
        <v>0.02</v>
      </c>
      <c r="BK302" s="37">
        <v>3.69</v>
      </c>
      <c r="BL302" s="37">
        <v>0.02</v>
      </c>
      <c r="BM302" s="37">
        <v>1.23</v>
      </c>
      <c r="BN302" s="37">
        <v>0.02</v>
      </c>
      <c r="BO302" s="37">
        <v>0</v>
      </c>
      <c r="BP302" s="37">
        <v>0</v>
      </c>
      <c r="BQ302" s="37">
        <v>0.25</v>
      </c>
      <c r="BR302" s="37">
        <v>0.37</v>
      </c>
      <c r="BS302" s="37">
        <v>3.08</v>
      </c>
      <c r="BT302" s="37">
        <v>0</v>
      </c>
      <c r="BU302" s="37">
        <v>0</v>
      </c>
      <c r="BV302" s="37">
        <v>0.53</v>
      </c>
      <c r="BW302" s="37">
        <v>0.02</v>
      </c>
      <c r="BX302" s="37">
        <v>0</v>
      </c>
      <c r="BY302" s="37">
        <v>0</v>
      </c>
      <c r="BZ302" s="37">
        <v>0</v>
      </c>
      <c r="CA302" s="37">
        <v>0</v>
      </c>
      <c r="CB302" s="37">
        <v>416.13</v>
      </c>
      <c r="CC302" s="36">
        <f>SUM($CC$295:$CC$301)</f>
        <v>66.13</v>
      </c>
      <c r="CD302" s="38">
        <f>$I$302/$I$312*100</f>
        <v>44.534195698529935</v>
      </c>
      <c r="CE302" s="38">
        <v>77.69</v>
      </c>
      <c r="CG302" s="38">
        <v>52.44</v>
      </c>
      <c r="CH302" s="38">
        <v>28.88</v>
      </c>
      <c r="CI302" s="38">
        <v>40.659999999999997</v>
      </c>
      <c r="CJ302" s="38">
        <v>2577.71</v>
      </c>
      <c r="CK302" s="38">
        <v>1494.73</v>
      </c>
      <c r="CL302" s="38">
        <v>2036.22</v>
      </c>
      <c r="CM302" s="38">
        <v>56.09</v>
      </c>
      <c r="CN302" s="38">
        <v>37.32</v>
      </c>
      <c r="CO302" s="38">
        <v>46.71</v>
      </c>
      <c r="CP302" s="38">
        <v>7</v>
      </c>
      <c r="CQ302" s="38">
        <v>0.9</v>
      </c>
    </row>
    <row r="303" spans="1:96">
      <c r="B303" s="27" t="s">
        <v>98</v>
      </c>
      <c r="C303" s="16"/>
      <c r="D303" s="16"/>
      <c r="E303" s="16"/>
      <c r="F303" s="16"/>
      <c r="G303" s="16"/>
      <c r="H303" s="16"/>
      <c r="I303" s="16"/>
    </row>
    <row r="304" spans="1:96" s="31" customFormat="1" ht="24">
      <c r="A304" s="31" t="str">
        <f>"21/1"</f>
        <v>21/1</v>
      </c>
      <c r="B304" s="32" t="s">
        <v>137</v>
      </c>
      <c r="C304" s="33" t="str">
        <f>"60"</f>
        <v>60</v>
      </c>
      <c r="D304" s="33">
        <v>0.56999999999999995</v>
      </c>
      <c r="E304" s="33">
        <v>0</v>
      </c>
      <c r="F304" s="33">
        <v>0.09</v>
      </c>
      <c r="G304" s="33">
        <v>0.09</v>
      </c>
      <c r="H304" s="33">
        <v>2.6</v>
      </c>
      <c r="I304" s="33">
        <v>12.534062799999999</v>
      </c>
      <c r="J304" s="34">
        <v>0</v>
      </c>
      <c r="K304" s="34">
        <v>0</v>
      </c>
      <c r="L304" s="34">
        <v>0</v>
      </c>
      <c r="M304" s="34">
        <v>0</v>
      </c>
      <c r="N304" s="34">
        <v>1.76</v>
      </c>
      <c r="O304" s="34">
        <v>0.12</v>
      </c>
      <c r="P304" s="34">
        <v>0.72</v>
      </c>
      <c r="Q304" s="34">
        <v>0</v>
      </c>
      <c r="R304" s="34">
        <v>0</v>
      </c>
      <c r="S304" s="34">
        <v>0.28000000000000003</v>
      </c>
      <c r="T304" s="34">
        <v>0.65</v>
      </c>
      <c r="U304" s="34">
        <v>116.96</v>
      </c>
      <c r="V304" s="34">
        <v>129.94</v>
      </c>
      <c r="W304" s="34">
        <v>11.83</v>
      </c>
      <c r="X304" s="34">
        <v>10.210000000000001</v>
      </c>
      <c r="Y304" s="34">
        <v>19.98</v>
      </c>
      <c r="Z304" s="34">
        <v>0.46</v>
      </c>
      <c r="AA304" s="34">
        <v>0</v>
      </c>
      <c r="AB304" s="34">
        <v>267.45999999999998</v>
      </c>
      <c r="AC304" s="34">
        <v>45.38</v>
      </c>
      <c r="AD304" s="34">
        <v>0.25</v>
      </c>
      <c r="AE304" s="34">
        <v>0.03</v>
      </c>
      <c r="AF304" s="34">
        <v>0.02</v>
      </c>
      <c r="AG304" s="34">
        <v>0.21</v>
      </c>
      <c r="AH304" s="34">
        <v>0.31</v>
      </c>
      <c r="AI304" s="34">
        <v>10.6</v>
      </c>
      <c r="AJ304" s="34">
        <v>0</v>
      </c>
      <c r="AK304" s="34">
        <v>14.99</v>
      </c>
      <c r="AL304" s="34">
        <v>13.96</v>
      </c>
      <c r="AM304" s="34">
        <v>19.579999999999998</v>
      </c>
      <c r="AN304" s="34">
        <v>19.73</v>
      </c>
      <c r="AO304" s="34">
        <v>3.85</v>
      </c>
      <c r="AP304" s="34">
        <v>14.9</v>
      </c>
      <c r="AQ304" s="34">
        <v>3.89</v>
      </c>
      <c r="AR304" s="34">
        <v>12.54</v>
      </c>
      <c r="AS304" s="34">
        <v>15.65</v>
      </c>
      <c r="AT304" s="34">
        <v>19.649999999999999</v>
      </c>
      <c r="AU304" s="34">
        <v>57.92</v>
      </c>
      <c r="AV304" s="34">
        <v>7.78</v>
      </c>
      <c r="AW304" s="34">
        <v>14.01</v>
      </c>
      <c r="AX304" s="34">
        <v>199.88</v>
      </c>
      <c r="AY304" s="34">
        <v>0</v>
      </c>
      <c r="AZ304" s="34">
        <v>10.66</v>
      </c>
      <c r="BA304" s="34">
        <v>15.62</v>
      </c>
      <c r="BB304" s="34">
        <v>13.64</v>
      </c>
      <c r="BC304" s="34">
        <v>3.5</v>
      </c>
      <c r="BD304" s="34">
        <v>0</v>
      </c>
      <c r="BE304" s="34">
        <v>0</v>
      </c>
      <c r="BF304" s="34">
        <v>0</v>
      </c>
      <c r="BG304" s="34">
        <v>0</v>
      </c>
      <c r="BH304" s="34">
        <v>0</v>
      </c>
      <c r="BI304" s="34">
        <v>0</v>
      </c>
      <c r="BJ304" s="34">
        <v>0</v>
      </c>
      <c r="BK304" s="34">
        <v>0</v>
      </c>
      <c r="BL304" s="34">
        <v>0</v>
      </c>
      <c r="BM304" s="34">
        <v>0</v>
      </c>
      <c r="BN304" s="34">
        <v>0</v>
      </c>
      <c r="BO304" s="34">
        <v>0</v>
      </c>
      <c r="BP304" s="34">
        <v>0</v>
      </c>
      <c r="BQ304" s="34">
        <v>0</v>
      </c>
      <c r="BR304" s="34">
        <v>0</v>
      </c>
      <c r="BS304" s="34">
        <v>0</v>
      </c>
      <c r="BT304" s="34">
        <v>0</v>
      </c>
      <c r="BU304" s="34">
        <v>0</v>
      </c>
      <c r="BV304" s="34">
        <v>0</v>
      </c>
      <c r="BW304" s="34">
        <v>0</v>
      </c>
      <c r="BX304" s="34">
        <v>0</v>
      </c>
      <c r="BY304" s="34">
        <v>0</v>
      </c>
      <c r="BZ304" s="34">
        <v>0</v>
      </c>
      <c r="CA304" s="34">
        <v>0</v>
      </c>
      <c r="CB304" s="34">
        <v>56.23</v>
      </c>
      <c r="CC304" s="33">
        <v>17.510000000000002</v>
      </c>
      <c r="CE304" s="31">
        <v>44.58</v>
      </c>
      <c r="CG304" s="31">
        <v>13.49</v>
      </c>
      <c r="CH304" s="31">
        <v>7.49</v>
      </c>
      <c r="CI304" s="31">
        <v>10.49</v>
      </c>
      <c r="CJ304" s="31">
        <v>512.70000000000005</v>
      </c>
      <c r="CK304" s="31">
        <v>121.4</v>
      </c>
      <c r="CL304" s="31">
        <v>317.05</v>
      </c>
      <c r="CM304" s="31">
        <v>0.25</v>
      </c>
      <c r="CN304" s="31">
        <v>0.12</v>
      </c>
      <c r="CO304" s="31">
        <v>0.18</v>
      </c>
      <c r="CP304" s="31">
        <v>0</v>
      </c>
      <c r="CQ304" s="31">
        <v>0.3</v>
      </c>
      <c r="CR304" s="31">
        <v>10.61</v>
      </c>
    </row>
    <row r="305" spans="1:96" s="31" customFormat="1">
      <c r="A305" s="31" t="str">
        <f>"16/2"</f>
        <v>16/2</v>
      </c>
      <c r="B305" s="32" t="s">
        <v>138</v>
      </c>
      <c r="C305" s="33" t="str">
        <f>"200"</f>
        <v>200</v>
      </c>
      <c r="D305" s="33">
        <v>4.7</v>
      </c>
      <c r="E305" s="33">
        <v>0</v>
      </c>
      <c r="F305" s="33">
        <v>4.38</v>
      </c>
      <c r="G305" s="33">
        <v>4.38</v>
      </c>
      <c r="H305" s="33">
        <v>18.25</v>
      </c>
      <c r="I305" s="33">
        <v>127.53950799999997</v>
      </c>
      <c r="J305" s="34">
        <v>0.57999999999999996</v>
      </c>
      <c r="K305" s="34">
        <v>2.6</v>
      </c>
      <c r="L305" s="34">
        <v>0</v>
      </c>
      <c r="M305" s="34">
        <v>0</v>
      </c>
      <c r="N305" s="34">
        <v>1.81</v>
      </c>
      <c r="O305" s="34">
        <v>13.93</v>
      </c>
      <c r="P305" s="34">
        <v>2.52</v>
      </c>
      <c r="Q305" s="34">
        <v>0</v>
      </c>
      <c r="R305" s="34">
        <v>0</v>
      </c>
      <c r="S305" s="34">
        <v>0.12</v>
      </c>
      <c r="T305" s="34">
        <v>1.84</v>
      </c>
      <c r="U305" s="34">
        <v>313.64999999999998</v>
      </c>
      <c r="V305" s="34">
        <v>410.88</v>
      </c>
      <c r="W305" s="34">
        <v>23.92</v>
      </c>
      <c r="X305" s="34">
        <v>25.53</v>
      </c>
      <c r="Y305" s="34">
        <v>65.55</v>
      </c>
      <c r="Z305" s="34">
        <v>1.61</v>
      </c>
      <c r="AA305" s="34">
        <v>0</v>
      </c>
      <c r="AB305" s="34">
        <v>10.44</v>
      </c>
      <c r="AC305" s="34">
        <v>1.82</v>
      </c>
      <c r="AD305" s="34">
        <v>1.91</v>
      </c>
      <c r="AE305" s="34">
        <v>0.18</v>
      </c>
      <c r="AF305" s="34">
        <v>0.06</v>
      </c>
      <c r="AG305" s="34">
        <v>0.89</v>
      </c>
      <c r="AH305" s="34">
        <v>2.09</v>
      </c>
      <c r="AI305" s="34">
        <v>4.32</v>
      </c>
      <c r="AJ305" s="34">
        <v>0</v>
      </c>
      <c r="AK305" s="34">
        <v>170.62</v>
      </c>
      <c r="AL305" s="34">
        <v>190.52</v>
      </c>
      <c r="AM305" s="34">
        <v>283.22000000000003</v>
      </c>
      <c r="AN305" s="34">
        <v>272.44</v>
      </c>
      <c r="AO305" s="34">
        <v>37.04</v>
      </c>
      <c r="AP305" s="34">
        <v>151.31</v>
      </c>
      <c r="AQ305" s="34">
        <v>50.57</v>
      </c>
      <c r="AR305" s="34">
        <v>178.46</v>
      </c>
      <c r="AS305" s="34">
        <v>171.11</v>
      </c>
      <c r="AT305" s="34">
        <v>331.8</v>
      </c>
      <c r="AU305" s="34">
        <v>383.5</v>
      </c>
      <c r="AV305" s="34">
        <v>79</v>
      </c>
      <c r="AW305" s="34">
        <v>169.05</v>
      </c>
      <c r="AX305" s="34">
        <v>605.34</v>
      </c>
      <c r="AY305" s="34">
        <v>0</v>
      </c>
      <c r="AZ305" s="34">
        <v>118.19</v>
      </c>
      <c r="BA305" s="34">
        <v>144.47</v>
      </c>
      <c r="BB305" s="34">
        <v>122.89</v>
      </c>
      <c r="BC305" s="34">
        <v>45.57</v>
      </c>
      <c r="BD305" s="34">
        <v>0</v>
      </c>
      <c r="BE305" s="34">
        <v>0</v>
      </c>
      <c r="BF305" s="34">
        <v>0</v>
      </c>
      <c r="BG305" s="34">
        <v>0</v>
      </c>
      <c r="BH305" s="34">
        <v>0</v>
      </c>
      <c r="BI305" s="34">
        <v>0</v>
      </c>
      <c r="BJ305" s="34">
        <v>0</v>
      </c>
      <c r="BK305" s="34">
        <v>0.31</v>
      </c>
      <c r="BL305" s="34">
        <v>0</v>
      </c>
      <c r="BM305" s="34">
        <v>0.23</v>
      </c>
      <c r="BN305" s="34">
        <v>0.01</v>
      </c>
      <c r="BO305" s="34">
        <v>0.03</v>
      </c>
      <c r="BP305" s="34">
        <v>0</v>
      </c>
      <c r="BQ305" s="34">
        <v>0</v>
      </c>
      <c r="BR305" s="34">
        <v>0</v>
      </c>
      <c r="BS305" s="34">
        <v>1.07</v>
      </c>
      <c r="BT305" s="34">
        <v>0</v>
      </c>
      <c r="BU305" s="34">
        <v>0</v>
      </c>
      <c r="BV305" s="34">
        <v>2.5</v>
      </c>
      <c r="BW305" s="34">
        <v>0.02</v>
      </c>
      <c r="BX305" s="34">
        <v>0</v>
      </c>
      <c r="BY305" s="34">
        <v>0</v>
      </c>
      <c r="BZ305" s="34">
        <v>0</v>
      </c>
      <c r="CA305" s="34">
        <v>0</v>
      </c>
      <c r="CB305" s="34">
        <v>184.43</v>
      </c>
      <c r="CC305" s="33">
        <v>12.97</v>
      </c>
      <c r="CE305" s="31">
        <v>1.74</v>
      </c>
      <c r="CG305" s="31">
        <v>39.54</v>
      </c>
      <c r="CH305" s="31">
        <v>21.82</v>
      </c>
      <c r="CI305" s="31">
        <v>30.68</v>
      </c>
      <c r="CJ305" s="31">
        <v>1108.26</v>
      </c>
      <c r="CK305" s="31">
        <v>601.46</v>
      </c>
      <c r="CL305" s="31">
        <v>854.86</v>
      </c>
      <c r="CM305" s="31">
        <v>44.4</v>
      </c>
      <c r="CN305" s="31">
        <v>22.65</v>
      </c>
      <c r="CO305" s="31">
        <v>33.53</v>
      </c>
      <c r="CP305" s="31">
        <v>0</v>
      </c>
      <c r="CQ305" s="31">
        <v>0.8</v>
      </c>
      <c r="CR305" s="31">
        <v>7.86</v>
      </c>
    </row>
    <row r="306" spans="1:96" s="31" customFormat="1">
      <c r="A306" s="31" t="str">
        <f>"4/90"</f>
        <v>4/90</v>
      </c>
      <c r="B306" s="32" t="s">
        <v>139</v>
      </c>
      <c r="C306" s="33" t="str">
        <f>"230"</f>
        <v>230</v>
      </c>
      <c r="D306" s="33">
        <v>18.09</v>
      </c>
      <c r="E306" s="33">
        <v>14.35</v>
      </c>
      <c r="F306" s="33">
        <v>16.11</v>
      </c>
      <c r="G306" s="33">
        <v>4.03</v>
      </c>
      <c r="H306" s="33">
        <v>44.08</v>
      </c>
      <c r="I306" s="33">
        <v>392.36849071153813</v>
      </c>
      <c r="J306" s="34">
        <v>4.6100000000000003</v>
      </c>
      <c r="K306" s="34">
        <v>3.11</v>
      </c>
      <c r="L306" s="34">
        <v>0</v>
      </c>
      <c r="M306" s="34">
        <v>0</v>
      </c>
      <c r="N306" s="34">
        <v>2.69</v>
      </c>
      <c r="O306" s="34">
        <v>38.950000000000003</v>
      </c>
      <c r="P306" s="34">
        <v>2.4500000000000002</v>
      </c>
      <c r="Q306" s="34">
        <v>0</v>
      </c>
      <c r="R306" s="34">
        <v>0</v>
      </c>
      <c r="S306" s="34">
        <v>0.08</v>
      </c>
      <c r="T306" s="34">
        <v>2.31</v>
      </c>
      <c r="U306" s="34">
        <v>256.64999999999998</v>
      </c>
      <c r="V306" s="34">
        <v>155.1</v>
      </c>
      <c r="W306" s="34">
        <v>24.59</v>
      </c>
      <c r="X306" s="34">
        <v>38.08</v>
      </c>
      <c r="Y306" s="34">
        <v>170.1</v>
      </c>
      <c r="Z306" s="34">
        <v>1.76</v>
      </c>
      <c r="AA306" s="34">
        <v>30.65</v>
      </c>
      <c r="AB306" s="34">
        <v>1885.56</v>
      </c>
      <c r="AC306" s="34">
        <v>375.86</v>
      </c>
      <c r="AD306" s="34">
        <v>2.85</v>
      </c>
      <c r="AE306" s="34">
        <v>7.0000000000000007E-2</v>
      </c>
      <c r="AF306" s="34">
        <v>0.1</v>
      </c>
      <c r="AG306" s="34">
        <v>6.23</v>
      </c>
      <c r="AH306" s="34">
        <v>12.96</v>
      </c>
      <c r="AI306" s="34">
        <v>1.18</v>
      </c>
      <c r="AJ306" s="34">
        <v>0</v>
      </c>
      <c r="AK306" s="34">
        <v>1014.87</v>
      </c>
      <c r="AL306" s="34">
        <v>1043.82</v>
      </c>
      <c r="AM306" s="34">
        <v>1580.82</v>
      </c>
      <c r="AN306" s="34">
        <v>1686.9</v>
      </c>
      <c r="AO306" s="34">
        <v>467.47</v>
      </c>
      <c r="AP306" s="34">
        <v>857.51</v>
      </c>
      <c r="AQ306" s="34">
        <v>49.15</v>
      </c>
      <c r="AR306" s="34">
        <v>916.65</v>
      </c>
      <c r="AS306" s="34">
        <v>194.05</v>
      </c>
      <c r="AT306" s="34">
        <v>250.72</v>
      </c>
      <c r="AU306" s="34">
        <v>278.33999999999997</v>
      </c>
      <c r="AV306" s="34">
        <v>475.37</v>
      </c>
      <c r="AW306" s="34">
        <v>157.77000000000001</v>
      </c>
      <c r="AX306" s="34">
        <v>609.39</v>
      </c>
      <c r="AY306" s="34">
        <v>0</v>
      </c>
      <c r="AZ306" s="34">
        <v>162.71</v>
      </c>
      <c r="BA306" s="34">
        <v>163.13</v>
      </c>
      <c r="BB306" s="34">
        <v>647.04</v>
      </c>
      <c r="BC306" s="34">
        <v>244.04</v>
      </c>
      <c r="BD306" s="34">
        <v>0</v>
      </c>
      <c r="BE306" s="34">
        <v>0</v>
      </c>
      <c r="BF306" s="34">
        <v>0</v>
      </c>
      <c r="BG306" s="34">
        <v>0</v>
      </c>
      <c r="BH306" s="34">
        <v>0</v>
      </c>
      <c r="BI306" s="34">
        <v>0</v>
      </c>
      <c r="BJ306" s="34">
        <v>0</v>
      </c>
      <c r="BK306" s="34">
        <v>0.3</v>
      </c>
      <c r="BL306" s="34">
        <v>0</v>
      </c>
      <c r="BM306" s="34">
        <v>0.16</v>
      </c>
      <c r="BN306" s="34">
        <v>0.01</v>
      </c>
      <c r="BO306" s="34">
        <v>0.03</v>
      </c>
      <c r="BP306" s="34">
        <v>0</v>
      </c>
      <c r="BQ306" s="34">
        <v>0</v>
      </c>
      <c r="BR306" s="34">
        <v>0</v>
      </c>
      <c r="BS306" s="34">
        <v>0.98</v>
      </c>
      <c r="BT306" s="34">
        <v>0</v>
      </c>
      <c r="BU306" s="34">
        <v>0</v>
      </c>
      <c r="BV306" s="34">
        <v>2.2000000000000002</v>
      </c>
      <c r="BW306" s="34">
        <v>0</v>
      </c>
      <c r="BX306" s="34">
        <v>0</v>
      </c>
      <c r="BY306" s="34">
        <v>0</v>
      </c>
      <c r="BZ306" s="34">
        <v>0</v>
      </c>
      <c r="CA306" s="34">
        <v>0</v>
      </c>
      <c r="CB306" s="34">
        <v>199.91</v>
      </c>
      <c r="CC306" s="33">
        <v>69.08</v>
      </c>
      <c r="CE306" s="31">
        <v>344.91</v>
      </c>
      <c r="CG306" s="31">
        <v>27.75</v>
      </c>
      <c r="CH306" s="31">
        <v>15.44</v>
      </c>
      <c r="CI306" s="31">
        <v>21.6</v>
      </c>
      <c r="CJ306" s="31">
        <v>1616.08</v>
      </c>
      <c r="CK306" s="31">
        <v>746.91</v>
      </c>
      <c r="CL306" s="31">
        <v>1181.5</v>
      </c>
      <c r="CM306" s="31">
        <v>21.3</v>
      </c>
      <c r="CN306" s="31">
        <v>11.28</v>
      </c>
      <c r="CO306" s="31">
        <v>16.29</v>
      </c>
      <c r="CP306" s="31">
        <v>0</v>
      </c>
      <c r="CQ306" s="31">
        <v>0.92</v>
      </c>
      <c r="CR306" s="31">
        <v>41.86</v>
      </c>
    </row>
    <row r="307" spans="1:96" s="31" customFormat="1">
      <c r="A307" s="31" t="str">
        <f>"2"</f>
        <v>2</v>
      </c>
      <c r="B307" s="32" t="s">
        <v>95</v>
      </c>
      <c r="C307" s="33" t="str">
        <f>"37,3"</f>
        <v>37,3</v>
      </c>
      <c r="D307" s="33">
        <v>2.4700000000000002</v>
      </c>
      <c r="E307" s="33">
        <v>0</v>
      </c>
      <c r="F307" s="33">
        <v>0.25</v>
      </c>
      <c r="G307" s="33">
        <v>0.25</v>
      </c>
      <c r="H307" s="33">
        <v>17.489999999999998</v>
      </c>
      <c r="I307" s="33">
        <v>83.515072999999987</v>
      </c>
      <c r="J307" s="34">
        <v>0</v>
      </c>
      <c r="K307" s="34">
        <v>0</v>
      </c>
      <c r="L307" s="34">
        <v>0</v>
      </c>
      <c r="M307" s="34">
        <v>0</v>
      </c>
      <c r="N307" s="34">
        <v>0.41</v>
      </c>
      <c r="O307" s="34">
        <v>17.010000000000002</v>
      </c>
      <c r="P307" s="34">
        <v>7.0000000000000007E-2</v>
      </c>
      <c r="Q307" s="34">
        <v>0</v>
      </c>
      <c r="R307" s="34">
        <v>0</v>
      </c>
      <c r="S307" s="34">
        <v>0</v>
      </c>
      <c r="T307" s="34">
        <v>0.67</v>
      </c>
      <c r="U307" s="34">
        <v>0</v>
      </c>
      <c r="V307" s="34">
        <v>0</v>
      </c>
      <c r="W307" s="34">
        <v>0</v>
      </c>
      <c r="X307" s="34">
        <v>0</v>
      </c>
      <c r="Y307" s="34">
        <v>0</v>
      </c>
      <c r="Z307" s="34">
        <v>0</v>
      </c>
      <c r="AA307" s="34">
        <v>0</v>
      </c>
      <c r="AB307" s="34">
        <v>0</v>
      </c>
      <c r="AC307" s="34">
        <v>0</v>
      </c>
      <c r="AD307" s="34">
        <v>0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4">
        <v>119.1</v>
      </c>
      <c r="AL307" s="34">
        <v>123.96</v>
      </c>
      <c r="AM307" s="34">
        <v>189.84</v>
      </c>
      <c r="AN307" s="34">
        <v>62.95</v>
      </c>
      <c r="AO307" s="34">
        <v>37.32</v>
      </c>
      <c r="AP307" s="34">
        <v>74.64</v>
      </c>
      <c r="AQ307" s="34">
        <v>28.23</v>
      </c>
      <c r="AR307" s="34">
        <v>135</v>
      </c>
      <c r="AS307" s="34">
        <v>83.72</v>
      </c>
      <c r="AT307" s="34">
        <v>116.82</v>
      </c>
      <c r="AU307" s="34">
        <v>96.38</v>
      </c>
      <c r="AV307" s="34">
        <v>50.62</v>
      </c>
      <c r="AW307" s="34">
        <v>89.56</v>
      </c>
      <c r="AX307" s="34">
        <v>748.97</v>
      </c>
      <c r="AY307" s="34">
        <v>0</v>
      </c>
      <c r="AZ307" s="34">
        <v>244.03</v>
      </c>
      <c r="BA307" s="34">
        <v>106.11</v>
      </c>
      <c r="BB307" s="34">
        <v>70.42</v>
      </c>
      <c r="BC307" s="34">
        <v>55.82</v>
      </c>
      <c r="BD307" s="34">
        <v>0</v>
      </c>
      <c r="BE307" s="34">
        <v>0</v>
      </c>
      <c r="BF307" s="34">
        <v>0</v>
      </c>
      <c r="BG307" s="34">
        <v>0</v>
      </c>
      <c r="BH307" s="34">
        <v>0</v>
      </c>
      <c r="BI307" s="34">
        <v>0</v>
      </c>
      <c r="BJ307" s="34">
        <v>0</v>
      </c>
      <c r="BK307" s="34">
        <v>0.03</v>
      </c>
      <c r="BL307" s="34">
        <v>0</v>
      </c>
      <c r="BM307" s="34">
        <v>0</v>
      </c>
      <c r="BN307" s="34">
        <v>0</v>
      </c>
      <c r="BO307" s="34">
        <v>0</v>
      </c>
      <c r="BP307" s="34">
        <v>0</v>
      </c>
      <c r="BQ307" s="34">
        <v>0</v>
      </c>
      <c r="BR307" s="34">
        <v>0</v>
      </c>
      <c r="BS307" s="34">
        <v>0.02</v>
      </c>
      <c r="BT307" s="34">
        <v>0</v>
      </c>
      <c r="BU307" s="34">
        <v>0</v>
      </c>
      <c r="BV307" s="34">
        <v>0.1</v>
      </c>
      <c r="BW307" s="34">
        <v>0.01</v>
      </c>
      <c r="BX307" s="34">
        <v>0</v>
      </c>
      <c r="BY307" s="34">
        <v>0</v>
      </c>
      <c r="BZ307" s="34">
        <v>0</v>
      </c>
      <c r="CA307" s="34">
        <v>0</v>
      </c>
      <c r="CB307" s="34">
        <v>14.58</v>
      </c>
      <c r="CC307" s="33">
        <v>2.69</v>
      </c>
      <c r="CE307" s="31">
        <v>0</v>
      </c>
      <c r="CG307" s="31">
        <v>0</v>
      </c>
      <c r="CH307" s="31">
        <v>0</v>
      </c>
      <c r="CI307" s="31">
        <v>0</v>
      </c>
      <c r="CJ307" s="31">
        <v>802.15</v>
      </c>
      <c r="CK307" s="31">
        <v>309.04000000000002</v>
      </c>
      <c r="CL307" s="31">
        <v>555.6</v>
      </c>
      <c r="CM307" s="31">
        <v>6.42</v>
      </c>
      <c r="CN307" s="31">
        <v>6.42</v>
      </c>
      <c r="CO307" s="31">
        <v>6.42</v>
      </c>
      <c r="CP307" s="31">
        <v>0</v>
      </c>
      <c r="CQ307" s="31">
        <v>0</v>
      </c>
      <c r="CR307" s="31">
        <v>2.2400000000000002</v>
      </c>
    </row>
    <row r="308" spans="1:96" s="31" customFormat="1">
      <c r="A308" s="31" t="str">
        <f>"3"</f>
        <v>3</v>
      </c>
      <c r="B308" s="32" t="s">
        <v>104</v>
      </c>
      <c r="C308" s="33" t="str">
        <f>"20"</f>
        <v>20</v>
      </c>
      <c r="D308" s="33">
        <v>1.32</v>
      </c>
      <c r="E308" s="33">
        <v>0</v>
      </c>
      <c r="F308" s="33">
        <v>0.24</v>
      </c>
      <c r="G308" s="33">
        <v>0.24</v>
      </c>
      <c r="H308" s="33">
        <v>8.34</v>
      </c>
      <c r="I308" s="33">
        <v>38.676000000000002</v>
      </c>
      <c r="J308" s="34">
        <v>0.04</v>
      </c>
      <c r="K308" s="34">
        <v>0</v>
      </c>
      <c r="L308" s="34">
        <v>0</v>
      </c>
      <c r="M308" s="34">
        <v>0</v>
      </c>
      <c r="N308" s="34">
        <v>0.24</v>
      </c>
      <c r="O308" s="34">
        <v>6.44</v>
      </c>
      <c r="P308" s="34">
        <v>1.66</v>
      </c>
      <c r="Q308" s="34">
        <v>0</v>
      </c>
      <c r="R308" s="34">
        <v>0</v>
      </c>
      <c r="S308" s="34">
        <v>0.2</v>
      </c>
      <c r="T308" s="34">
        <v>0.5</v>
      </c>
      <c r="U308" s="34">
        <v>122</v>
      </c>
      <c r="V308" s="34">
        <v>49</v>
      </c>
      <c r="W308" s="34">
        <v>7</v>
      </c>
      <c r="X308" s="34">
        <v>9.4</v>
      </c>
      <c r="Y308" s="34">
        <v>31.6</v>
      </c>
      <c r="Z308" s="34">
        <v>0.78</v>
      </c>
      <c r="AA308" s="34">
        <v>0</v>
      </c>
      <c r="AB308" s="34">
        <v>1</v>
      </c>
      <c r="AC308" s="34">
        <v>0.2</v>
      </c>
      <c r="AD308" s="34">
        <v>0.28000000000000003</v>
      </c>
      <c r="AE308" s="34">
        <v>0.04</v>
      </c>
      <c r="AF308" s="34">
        <v>0.02</v>
      </c>
      <c r="AG308" s="34">
        <v>0.14000000000000001</v>
      </c>
      <c r="AH308" s="34">
        <v>0.4</v>
      </c>
      <c r="AI308" s="34">
        <v>0</v>
      </c>
      <c r="AJ308" s="34">
        <v>0</v>
      </c>
      <c r="AK308" s="34">
        <v>0</v>
      </c>
      <c r="AL308" s="34">
        <v>0</v>
      </c>
      <c r="AM308" s="34">
        <v>85.4</v>
      </c>
      <c r="AN308" s="34">
        <v>44.6</v>
      </c>
      <c r="AO308" s="34">
        <v>18.600000000000001</v>
      </c>
      <c r="AP308" s="34">
        <v>39.6</v>
      </c>
      <c r="AQ308" s="34">
        <v>16</v>
      </c>
      <c r="AR308" s="34">
        <v>74.2</v>
      </c>
      <c r="AS308" s="34">
        <v>59.4</v>
      </c>
      <c r="AT308" s="34">
        <v>58.2</v>
      </c>
      <c r="AU308" s="34">
        <v>92.8</v>
      </c>
      <c r="AV308" s="34">
        <v>24.8</v>
      </c>
      <c r="AW308" s="34">
        <v>62</v>
      </c>
      <c r="AX308" s="34">
        <v>305.8</v>
      </c>
      <c r="AY308" s="34">
        <v>0</v>
      </c>
      <c r="AZ308" s="34">
        <v>105.2</v>
      </c>
      <c r="BA308" s="34">
        <v>58.2</v>
      </c>
      <c r="BB308" s="34">
        <v>36</v>
      </c>
      <c r="BC308" s="34">
        <v>26</v>
      </c>
      <c r="BD308" s="34">
        <v>0</v>
      </c>
      <c r="BE308" s="34">
        <v>0</v>
      </c>
      <c r="BF308" s="34">
        <v>0</v>
      </c>
      <c r="BG308" s="34">
        <v>0</v>
      </c>
      <c r="BH308" s="34">
        <v>0</v>
      </c>
      <c r="BI308" s="34">
        <v>0</v>
      </c>
      <c r="BJ308" s="34">
        <v>0</v>
      </c>
      <c r="BK308" s="34">
        <v>0.03</v>
      </c>
      <c r="BL308" s="34">
        <v>0</v>
      </c>
      <c r="BM308" s="34">
        <v>0</v>
      </c>
      <c r="BN308" s="34">
        <v>0</v>
      </c>
      <c r="BO308" s="34">
        <v>0</v>
      </c>
      <c r="BP308" s="34">
        <v>0</v>
      </c>
      <c r="BQ308" s="34">
        <v>0</v>
      </c>
      <c r="BR308" s="34">
        <v>0</v>
      </c>
      <c r="BS308" s="34">
        <v>0.02</v>
      </c>
      <c r="BT308" s="34">
        <v>0</v>
      </c>
      <c r="BU308" s="34">
        <v>0</v>
      </c>
      <c r="BV308" s="34">
        <v>0.1</v>
      </c>
      <c r="BW308" s="34">
        <v>0.02</v>
      </c>
      <c r="BX308" s="34">
        <v>0</v>
      </c>
      <c r="BY308" s="34">
        <v>0</v>
      </c>
      <c r="BZ308" s="34">
        <v>0</v>
      </c>
      <c r="CA308" s="34">
        <v>0</v>
      </c>
      <c r="CB308" s="34">
        <v>9.4</v>
      </c>
      <c r="CC308" s="33">
        <v>1.48</v>
      </c>
      <c r="CE308" s="31">
        <v>0.17</v>
      </c>
      <c r="CG308" s="31">
        <v>0</v>
      </c>
      <c r="CH308" s="31">
        <v>0</v>
      </c>
      <c r="CI308" s="31">
        <v>0</v>
      </c>
      <c r="CJ308" s="31">
        <v>0</v>
      </c>
      <c r="CK308" s="31">
        <v>0</v>
      </c>
      <c r="CL308" s="31">
        <v>0</v>
      </c>
      <c r="CM308" s="31">
        <v>0</v>
      </c>
      <c r="CN308" s="31">
        <v>0</v>
      </c>
      <c r="CO308" s="31">
        <v>0</v>
      </c>
      <c r="CP308" s="31">
        <v>0</v>
      </c>
      <c r="CQ308" s="31">
        <v>0</v>
      </c>
      <c r="CR308" s="31">
        <v>1.23</v>
      </c>
    </row>
    <row r="309" spans="1:96" s="31" customFormat="1">
      <c r="A309" s="31" t="str">
        <f>"37/10"</f>
        <v>37/10</v>
      </c>
      <c r="B309" s="32" t="s">
        <v>140</v>
      </c>
      <c r="C309" s="33" t="str">
        <f>"200"</f>
        <v>200</v>
      </c>
      <c r="D309" s="33">
        <v>0.67</v>
      </c>
      <c r="E309" s="33">
        <v>0</v>
      </c>
      <c r="F309" s="33">
        <v>0.27</v>
      </c>
      <c r="G309" s="33">
        <v>0.27</v>
      </c>
      <c r="H309" s="33">
        <v>23.62</v>
      </c>
      <c r="I309" s="33">
        <v>90.302599999999998</v>
      </c>
      <c r="J309" s="34">
        <v>0.04</v>
      </c>
      <c r="K309" s="34">
        <v>0</v>
      </c>
      <c r="L309" s="34">
        <v>0</v>
      </c>
      <c r="M309" s="34">
        <v>0</v>
      </c>
      <c r="N309" s="34">
        <v>18.03</v>
      </c>
      <c r="O309" s="34">
        <v>1.18</v>
      </c>
      <c r="P309" s="34">
        <v>4.41</v>
      </c>
      <c r="Q309" s="34">
        <v>0</v>
      </c>
      <c r="R309" s="34">
        <v>0</v>
      </c>
      <c r="S309" s="34">
        <v>1</v>
      </c>
      <c r="T309" s="34">
        <v>0.95</v>
      </c>
      <c r="U309" s="34">
        <v>2.2799999999999998</v>
      </c>
      <c r="V309" s="34">
        <v>10.199999999999999</v>
      </c>
      <c r="W309" s="34">
        <v>11.93</v>
      </c>
      <c r="X309" s="34">
        <v>3.23</v>
      </c>
      <c r="Y309" s="34">
        <v>3.16</v>
      </c>
      <c r="Z309" s="34">
        <v>0.61</v>
      </c>
      <c r="AA309" s="34">
        <v>0</v>
      </c>
      <c r="AB309" s="34">
        <v>882</v>
      </c>
      <c r="AC309" s="34">
        <v>163.4</v>
      </c>
      <c r="AD309" s="34">
        <v>0.76</v>
      </c>
      <c r="AE309" s="34">
        <v>0.01</v>
      </c>
      <c r="AF309" s="34">
        <v>0.05</v>
      </c>
      <c r="AG309" s="34">
        <v>0.2</v>
      </c>
      <c r="AH309" s="34">
        <v>0.28000000000000003</v>
      </c>
      <c r="AI309" s="34">
        <v>80</v>
      </c>
      <c r="AJ309" s="34">
        <v>0</v>
      </c>
      <c r="AK309" s="34">
        <v>0</v>
      </c>
      <c r="AL309" s="34">
        <v>0</v>
      </c>
      <c r="AM309" s="34">
        <v>0</v>
      </c>
      <c r="AN309" s="34">
        <v>0</v>
      </c>
      <c r="AO309" s="34">
        <v>0</v>
      </c>
      <c r="AP309" s="34">
        <v>0</v>
      </c>
      <c r="AQ309" s="34">
        <v>0</v>
      </c>
      <c r="AR309" s="34">
        <v>0</v>
      </c>
      <c r="AS309" s="34">
        <v>0</v>
      </c>
      <c r="AT309" s="34">
        <v>0</v>
      </c>
      <c r="AU309" s="34">
        <v>0</v>
      </c>
      <c r="AV309" s="34">
        <v>0</v>
      </c>
      <c r="AW309" s="34">
        <v>0</v>
      </c>
      <c r="AX309" s="34">
        <v>0</v>
      </c>
      <c r="AY309" s="34">
        <v>0</v>
      </c>
      <c r="AZ309" s="34">
        <v>0</v>
      </c>
      <c r="BA309" s="34">
        <v>0</v>
      </c>
      <c r="BB309" s="34">
        <v>0</v>
      </c>
      <c r="BC309" s="34">
        <v>0</v>
      </c>
      <c r="BD309" s="34">
        <v>0</v>
      </c>
      <c r="BE309" s="34">
        <v>0</v>
      </c>
      <c r="BF309" s="34">
        <v>0</v>
      </c>
      <c r="BG309" s="34">
        <v>0</v>
      </c>
      <c r="BH309" s="34">
        <v>0</v>
      </c>
      <c r="BI309" s="34">
        <v>0</v>
      </c>
      <c r="BJ309" s="34">
        <v>0</v>
      </c>
      <c r="BK309" s="34">
        <v>0</v>
      </c>
      <c r="BL309" s="34">
        <v>0</v>
      </c>
      <c r="BM309" s="34">
        <v>0</v>
      </c>
      <c r="BN309" s="34">
        <v>0</v>
      </c>
      <c r="BO309" s="34">
        <v>0</v>
      </c>
      <c r="BP309" s="34">
        <v>0</v>
      </c>
      <c r="BQ309" s="34">
        <v>0</v>
      </c>
      <c r="BR309" s="34">
        <v>0</v>
      </c>
      <c r="BS309" s="34">
        <v>0</v>
      </c>
      <c r="BT309" s="34">
        <v>0</v>
      </c>
      <c r="BU309" s="34">
        <v>0</v>
      </c>
      <c r="BV309" s="34">
        <v>0</v>
      </c>
      <c r="BW309" s="34">
        <v>0</v>
      </c>
      <c r="BX309" s="34">
        <v>0</v>
      </c>
      <c r="BY309" s="34">
        <v>0</v>
      </c>
      <c r="BZ309" s="34">
        <v>0</v>
      </c>
      <c r="CA309" s="34">
        <v>0</v>
      </c>
      <c r="CB309" s="34">
        <v>232.81</v>
      </c>
      <c r="CC309" s="33">
        <v>11.06</v>
      </c>
      <c r="CE309" s="31">
        <v>147</v>
      </c>
      <c r="CG309" s="31">
        <v>5.32</v>
      </c>
      <c r="CH309" s="31">
        <v>5.32</v>
      </c>
      <c r="CI309" s="31">
        <v>5.32</v>
      </c>
      <c r="CJ309" s="31">
        <v>605.55999999999995</v>
      </c>
      <c r="CK309" s="31">
        <v>231.78</v>
      </c>
      <c r="CL309" s="31">
        <v>418.67</v>
      </c>
      <c r="CM309" s="31">
        <v>56.62</v>
      </c>
      <c r="CN309" s="31">
        <v>33.619999999999997</v>
      </c>
      <c r="CO309" s="31">
        <v>45.12</v>
      </c>
      <c r="CP309" s="31">
        <v>10</v>
      </c>
      <c r="CQ309" s="31">
        <v>0</v>
      </c>
      <c r="CR309" s="31">
        <v>6.7</v>
      </c>
    </row>
    <row r="310" spans="1:96" s="28" customFormat="1">
      <c r="A310" s="28" t="str">
        <f>"10,1"</f>
        <v>10,1</v>
      </c>
      <c r="B310" s="29" t="s">
        <v>141</v>
      </c>
      <c r="C310" s="30" t="str">
        <f>"100"</f>
        <v>100</v>
      </c>
      <c r="D310" s="30">
        <v>0.8</v>
      </c>
      <c r="E310" s="30">
        <v>0</v>
      </c>
      <c r="F310" s="30">
        <v>0.2</v>
      </c>
      <c r="G310" s="30">
        <v>0.2</v>
      </c>
      <c r="H310" s="30">
        <v>9.4</v>
      </c>
      <c r="I310" s="30">
        <v>40.599999999999994</v>
      </c>
      <c r="J310" s="18">
        <v>0</v>
      </c>
      <c r="K310" s="18">
        <v>0</v>
      </c>
      <c r="L310" s="18">
        <v>0</v>
      </c>
      <c r="M310" s="18">
        <v>0</v>
      </c>
      <c r="N310" s="18">
        <v>7.5</v>
      </c>
      <c r="O310" s="18">
        <v>0</v>
      </c>
      <c r="P310" s="18">
        <v>1.9</v>
      </c>
      <c r="Q310" s="18">
        <v>0</v>
      </c>
      <c r="R310" s="18">
        <v>0</v>
      </c>
      <c r="S310" s="18">
        <v>1.1000000000000001</v>
      </c>
      <c r="T310" s="18">
        <v>0.5</v>
      </c>
      <c r="U310" s="18">
        <v>12</v>
      </c>
      <c r="V310" s="18">
        <v>155</v>
      </c>
      <c r="W310" s="18">
        <v>35</v>
      </c>
      <c r="X310" s="18">
        <v>11</v>
      </c>
      <c r="Y310" s="18">
        <v>17</v>
      </c>
      <c r="Z310" s="18">
        <v>0.1</v>
      </c>
      <c r="AA310" s="18">
        <v>0</v>
      </c>
      <c r="AB310" s="18">
        <v>60</v>
      </c>
      <c r="AC310" s="18">
        <v>10</v>
      </c>
      <c r="AD310" s="18">
        <v>0.2</v>
      </c>
      <c r="AE310" s="18">
        <v>0.06</v>
      </c>
      <c r="AF310" s="18">
        <v>0.03</v>
      </c>
      <c r="AG310" s="18">
        <v>0.2</v>
      </c>
      <c r="AH310" s="18">
        <v>0.3</v>
      </c>
      <c r="AI310" s="18">
        <v>38</v>
      </c>
      <c r="AJ310" s="18">
        <v>0</v>
      </c>
      <c r="AK310" s="18">
        <v>0</v>
      </c>
      <c r="AL310" s="18">
        <v>0</v>
      </c>
      <c r="AM310" s="18">
        <v>0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18">
        <v>0</v>
      </c>
      <c r="AZ310" s="18">
        <v>0</v>
      </c>
      <c r="BA310" s="18">
        <v>0</v>
      </c>
      <c r="BB310" s="18">
        <v>0</v>
      </c>
      <c r="BC310" s="18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18">
        <v>0</v>
      </c>
      <c r="BO310" s="18">
        <v>0</v>
      </c>
      <c r="BP310" s="18">
        <v>0</v>
      </c>
      <c r="BQ310" s="18">
        <v>0</v>
      </c>
      <c r="BR310" s="18">
        <v>0</v>
      </c>
      <c r="BS310" s="18">
        <v>0</v>
      </c>
      <c r="BT310" s="18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0</v>
      </c>
      <c r="BZ310" s="18">
        <v>0</v>
      </c>
      <c r="CA310" s="18">
        <v>0</v>
      </c>
      <c r="CB310" s="18">
        <v>88</v>
      </c>
      <c r="CC310" s="30">
        <v>30</v>
      </c>
      <c r="CE310" s="28">
        <v>10</v>
      </c>
      <c r="CG310" s="28">
        <v>3.5</v>
      </c>
      <c r="CH310" s="28">
        <v>0.88</v>
      </c>
      <c r="CI310" s="28">
        <v>2.19</v>
      </c>
      <c r="CJ310" s="28">
        <v>175</v>
      </c>
      <c r="CK310" s="28">
        <v>71.75</v>
      </c>
      <c r="CL310" s="28">
        <v>123.38</v>
      </c>
      <c r="CM310" s="28">
        <v>0</v>
      </c>
      <c r="CN310" s="28">
        <v>0</v>
      </c>
      <c r="CO310" s="28">
        <v>0</v>
      </c>
      <c r="CP310" s="28">
        <v>0</v>
      </c>
      <c r="CQ310" s="28">
        <v>0</v>
      </c>
      <c r="CR310" s="28">
        <v>25</v>
      </c>
    </row>
    <row r="311" spans="1:96" s="38" customFormat="1" ht="11.4">
      <c r="B311" s="35" t="s">
        <v>107</v>
      </c>
      <c r="C311" s="36"/>
      <c r="D311" s="36">
        <v>28.6</v>
      </c>
      <c r="E311" s="36">
        <v>14.35</v>
      </c>
      <c r="F311" s="36">
        <v>21.54</v>
      </c>
      <c r="G311" s="36">
        <v>9.4499999999999993</v>
      </c>
      <c r="H311" s="36">
        <v>123.78</v>
      </c>
      <c r="I311" s="36">
        <v>785.54</v>
      </c>
      <c r="J311" s="37">
        <v>5.27</v>
      </c>
      <c r="K311" s="37">
        <v>5.71</v>
      </c>
      <c r="L311" s="37">
        <v>0</v>
      </c>
      <c r="M311" s="37">
        <v>0</v>
      </c>
      <c r="N311" s="37">
        <v>32.44</v>
      </c>
      <c r="O311" s="37">
        <v>77.62</v>
      </c>
      <c r="P311" s="37">
        <v>13.72</v>
      </c>
      <c r="Q311" s="37">
        <v>0</v>
      </c>
      <c r="R311" s="37">
        <v>0</v>
      </c>
      <c r="S311" s="37">
        <v>2.77</v>
      </c>
      <c r="T311" s="37">
        <v>7.42</v>
      </c>
      <c r="U311" s="37">
        <v>823.54</v>
      </c>
      <c r="V311" s="37">
        <v>910.11</v>
      </c>
      <c r="W311" s="37">
        <v>114.27</v>
      </c>
      <c r="X311" s="37">
        <v>97.45</v>
      </c>
      <c r="Y311" s="37">
        <v>307.39</v>
      </c>
      <c r="Z311" s="37">
        <v>5.31</v>
      </c>
      <c r="AA311" s="37">
        <v>30.65</v>
      </c>
      <c r="AB311" s="37">
        <v>3106.46</v>
      </c>
      <c r="AC311" s="37">
        <v>596.66</v>
      </c>
      <c r="AD311" s="37">
        <v>6.25</v>
      </c>
      <c r="AE311" s="37">
        <v>0.38</v>
      </c>
      <c r="AF311" s="37">
        <v>0.28000000000000003</v>
      </c>
      <c r="AG311" s="37">
        <v>7.88</v>
      </c>
      <c r="AH311" s="37">
        <v>16.34</v>
      </c>
      <c r="AI311" s="37">
        <v>134.1</v>
      </c>
      <c r="AJ311" s="37">
        <v>0</v>
      </c>
      <c r="AK311" s="37">
        <v>1319.57</v>
      </c>
      <c r="AL311" s="37">
        <v>1372.26</v>
      </c>
      <c r="AM311" s="37">
        <v>2158.86</v>
      </c>
      <c r="AN311" s="37">
        <v>2086.63</v>
      </c>
      <c r="AO311" s="37">
        <v>564.29</v>
      </c>
      <c r="AP311" s="37">
        <v>1137.96</v>
      </c>
      <c r="AQ311" s="37">
        <v>147.84</v>
      </c>
      <c r="AR311" s="37">
        <v>1316.85</v>
      </c>
      <c r="AS311" s="37">
        <v>523.94000000000005</v>
      </c>
      <c r="AT311" s="37">
        <v>777.19</v>
      </c>
      <c r="AU311" s="37">
        <v>908.94</v>
      </c>
      <c r="AV311" s="37">
        <v>637.58000000000004</v>
      </c>
      <c r="AW311" s="37">
        <v>492.39</v>
      </c>
      <c r="AX311" s="37">
        <v>2469.38</v>
      </c>
      <c r="AY311" s="37">
        <v>0</v>
      </c>
      <c r="AZ311" s="37">
        <v>640.79</v>
      </c>
      <c r="BA311" s="37">
        <v>487.53</v>
      </c>
      <c r="BB311" s="37">
        <v>890</v>
      </c>
      <c r="BC311" s="37">
        <v>374.93</v>
      </c>
      <c r="BD311" s="37">
        <v>0</v>
      </c>
      <c r="BE311" s="37">
        <v>0</v>
      </c>
      <c r="BF311" s="37">
        <v>0</v>
      </c>
      <c r="BG311" s="37">
        <v>0</v>
      </c>
      <c r="BH311" s="37">
        <v>0</v>
      </c>
      <c r="BI311" s="37">
        <v>0.01</v>
      </c>
      <c r="BJ311" s="37">
        <v>0</v>
      </c>
      <c r="BK311" s="37">
        <v>0.67</v>
      </c>
      <c r="BL311" s="37">
        <v>0</v>
      </c>
      <c r="BM311" s="37">
        <v>0.4</v>
      </c>
      <c r="BN311" s="37">
        <v>0.03</v>
      </c>
      <c r="BO311" s="37">
        <v>0.05</v>
      </c>
      <c r="BP311" s="37">
        <v>0</v>
      </c>
      <c r="BQ311" s="37">
        <v>0</v>
      </c>
      <c r="BR311" s="37">
        <v>0.01</v>
      </c>
      <c r="BS311" s="37">
        <v>2.09</v>
      </c>
      <c r="BT311" s="37">
        <v>0</v>
      </c>
      <c r="BU311" s="37">
        <v>0</v>
      </c>
      <c r="BV311" s="37">
        <v>4.9000000000000004</v>
      </c>
      <c r="BW311" s="37">
        <v>0.04</v>
      </c>
      <c r="BX311" s="37">
        <v>0</v>
      </c>
      <c r="BY311" s="37">
        <v>0</v>
      </c>
      <c r="BZ311" s="37">
        <v>0</v>
      </c>
      <c r="CA311" s="37">
        <v>0</v>
      </c>
      <c r="CB311" s="37">
        <v>785.36</v>
      </c>
      <c r="CC311" s="36">
        <f>SUM($CC$303:$CC$310)</f>
        <v>144.79000000000002</v>
      </c>
      <c r="CD311" s="38">
        <f>$I$311/$I$312*100</f>
        <v>55.465804301470065</v>
      </c>
      <c r="CE311" s="38">
        <v>548.4</v>
      </c>
      <c r="CG311" s="38">
        <v>89.6</v>
      </c>
      <c r="CH311" s="38">
        <v>50.95</v>
      </c>
      <c r="CI311" s="38">
        <v>70.27</v>
      </c>
      <c r="CJ311" s="38">
        <v>4819.75</v>
      </c>
      <c r="CK311" s="38">
        <v>2082.34</v>
      </c>
      <c r="CL311" s="38">
        <v>3451.05</v>
      </c>
      <c r="CM311" s="38">
        <v>128.99</v>
      </c>
      <c r="CN311" s="38">
        <v>74.09</v>
      </c>
      <c r="CO311" s="38">
        <v>101.54</v>
      </c>
      <c r="CP311" s="38">
        <v>10</v>
      </c>
      <c r="CQ311" s="38">
        <v>2.02</v>
      </c>
    </row>
    <row r="312" spans="1:96" s="38" customFormat="1" ht="11.4">
      <c r="B312" s="35" t="s">
        <v>108</v>
      </c>
      <c r="C312" s="36"/>
      <c r="D312" s="36">
        <v>46.15</v>
      </c>
      <c r="E312" s="36">
        <v>16.55</v>
      </c>
      <c r="F312" s="36">
        <v>47.22</v>
      </c>
      <c r="G312" s="36">
        <v>10.52</v>
      </c>
      <c r="H312" s="36">
        <v>211.89</v>
      </c>
      <c r="I312" s="36">
        <v>1416.26</v>
      </c>
      <c r="J312" s="37">
        <v>13.65</v>
      </c>
      <c r="K312" s="37">
        <v>6.03</v>
      </c>
      <c r="L312" s="37">
        <v>0</v>
      </c>
      <c r="M312" s="37">
        <v>0</v>
      </c>
      <c r="N312" s="37">
        <v>57.11</v>
      </c>
      <c r="O312" s="37">
        <v>138.13999999999999</v>
      </c>
      <c r="P312" s="37">
        <v>16.649999999999999</v>
      </c>
      <c r="Q312" s="37">
        <v>0</v>
      </c>
      <c r="R312" s="37">
        <v>0</v>
      </c>
      <c r="S312" s="37">
        <v>3.33</v>
      </c>
      <c r="T312" s="37">
        <v>10.199999999999999</v>
      </c>
      <c r="U312" s="37">
        <v>1252.18</v>
      </c>
      <c r="V312" s="37">
        <v>1037.1600000000001</v>
      </c>
      <c r="W312" s="37">
        <v>210.59</v>
      </c>
      <c r="X312" s="37">
        <v>113.87</v>
      </c>
      <c r="Y312" s="37">
        <v>408.84</v>
      </c>
      <c r="Z312" s="37">
        <v>6.46</v>
      </c>
      <c r="AA312" s="37">
        <v>95.49</v>
      </c>
      <c r="AB312" s="37">
        <v>3183.56</v>
      </c>
      <c r="AC312" s="37">
        <v>691.95</v>
      </c>
      <c r="AD312" s="37">
        <v>7.37</v>
      </c>
      <c r="AE312" s="37">
        <v>0.45</v>
      </c>
      <c r="AF312" s="37">
        <v>0.35</v>
      </c>
      <c r="AG312" s="37">
        <v>8.41</v>
      </c>
      <c r="AH312" s="37">
        <v>18.75</v>
      </c>
      <c r="AI312" s="37">
        <v>139.01</v>
      </c>
      <c r="AJ312" s="37">
        <v>0</v>
      </c>
      <c r="AK312" s="37">
        <v>1856.31</v>
      </c>
      <c r="AL312" s="37">
        <v>1829.51</v>
      </c>
      <c r="AM312" s="37">
        <v>2974.82</v>
      </c>
      <c r="AN312" s="37">
        <v>2433.75</v>
      </c>
      <c r="AO312" s="37">
        <v>736.09</v>
      </c>
      <c r="AP312" s="37">
        <v>1476.26</v>
      </c>
      <c r="AQ312" s="37">
        <v>294.8</v>
      </c>
      <c r="AR312" s="37">
        <v>1843.69</v>
      </c>
      <c r="AS312" s="37">
        <v>854.28</v>
      </c>
      <c r="AT312" s="37">
        <v>1194.93</v>
      </c>
      <c r="AU312" s="37">
        <v>1335.1</v>
      </c>
      <c r="AV312" s="37">
        <v>933.4</v>
      </c>
      <c r="AW312" s="37">
        <v>819.91</v>
      </c>
      <c r="AX312" s="37">
        <v>5363.58</v>
      </c>
      <c r="AY312" s="37">
        <v>0</v>
      </c>
      <c r="AZ312" s="37">
        <v>1624.73</v>
      </c>
      <c r="BA312" s="37">
        <v>985.45</v>
      </c>
      <c r="BB312" s="37">
        <v>1226.0999999999999</v>
      </c>
      <c r="BC312" s="37">
        <v>562.24</v>
      </c>
      <c r="BD312" s="37">
        <v>0.38</v>
      </c>
      <c r="BE312" s="37">
        <v>0.18</v>
      </c>
      <c r="BF312" s="37">
        <v>0.12</v>
      </c>
      <c r="BG312" s="37">
        <v>0.31</v>
      </c>
      <c r="BH312" s="37">
        <v>0.33</v>
      </c>
      <c r="BI312" s="37">
        <v>1.31</v>
      </c>
      <c r="BJ312" s="37">
        <v>0.02</v>
      </c>
      <c r="BK312" s="37">
        <v>4.3600000000000003</v>
      </c>
      <c r="BL312" s="37">
        <v>0.02</v>
      </c>
      <c r="BM312" s="37">
        <v>1.63</v>
      </c>
      <c r="BN312" s="37">
        <v>0.04</v>
      </c>
      <c r="BO312" s="37">
        <v>0.05</v>
      </c>
      <c r="BP312" s="37">
        <v>0</v>
      </c>
      <c r="BQ312" s="37">
        <v>0.25</v>
      </c>
      <c r="BR312" s="37">
        <v>0.38</v>
      </c>
      <c r="BS312" s="37">
        <v>5.18</v>
      </c>
      <c r="BT312" s="37">
        <v>0</v>
      </c>
      <c r="BU312" s="37">
        <v>0</v>
      </c>
      <c r="BV312" s="37">
        <v>5.44</v>
      </c>
      <c r="BW312" s="37">
        <v>0.06</v>
      </c>
      <c r="BX312" s="37">
        <v>0</v>
      </c>
      <c r="BY312" s="37">
        <v>0</v>
      </c>
      <c r="BZ312" s="37">
        <v>0</v>
      </c>
      <c r="CA312" s="37">
        <v>0</v>
      </c>
      <c r="CB312" s="37">
        <v>1201.49</v>
      </c>
      <c r="CC312" s="36">
        <v>210.92</v>
      </c>
      <c r="CE312" s="38">
        <v>626.09</v>
      </c>
      <c r="CG312" s="38">
        <v>142.04</v>
      </c>
      <c r="CH312" s="38">
        <v>79.819999999999993</v>
      </c>
      <c r="CI312" s="38">
        <v>110.93</v>
      </c>
      <c r="CJ312" s="38">
        <v>7397.46</v>
      </c>
      <c r="CK312" s="38">
        <v>3577.07</v>
      </c>
      <c r="CL312" s="38">
        <v>5487.27</v>
      </c>
      <c r="CM312" s="38">
        <v>185.08</v>
      </c>
      <c r="CN312" s="38">
        <v>111.41</v>
      </c>
      <c r="CO312" s="38">
        <v>148.25</v>
      </c>
      <c r="CP312" s="38">
        <v>17</v>
      </c>
      <c r="CQ312" s="38">
        <v>2.92</v>
      </c>
    </row>
    <row r="313" spans="1:96" hidden="1">
      <c r="C313" s="16"/>
      <c r="D313" s="16"/>
      <c r="E313" s="16"/>
      <c r="F313" s="16"/>
      <c r="G313" s="16"/>
      <c r="H313" s="16"/>
      <c r="I313" s="16"/>
    </row>
    <row r="314" spans="1:96" hidden="1">
      <c r="B314" s="14" t="s">
        <v>109</v>
      </c>
      <c r="C314" s="16"/>
      <c r="D314" s="16">
        <v>12</v>
      </c>
      <c r="E314" s="16"/>
      <c r="F314" s="16">
        <v>31</v>
      </c>
      <c r="G314" s="16"/>
      <c r="H314" s="16">
        <v>57</v>
      </c>
      <c r="I314" s="16"/>
    </row>
    <row r="315" spans="1:96" hidden="1">
      <c r="C315" s="16"/>
      <c r="D315" s="16"/>
      <c r="E315" s="16"/>
      <c r="F315" s="16"/>
      <c r="G315" s="16"/>
      <c r="H315" s="16"/>
      <c r="I315" s="16"/>
    </row>
    <row r="316" spans="1:96" hidden="1">
      <c r="C316" s="16"/>
      <c r="D316" s="16"/>
      <c r="E316" s="16"/>
      <c r="F316" s="16"/>
      <c r="G316" s="16"/>
      <c r="H316" s="16"/>
      <c r="I316" s="16"/>
    </row>
    <row r="317" spans="1:96">
      <c r="B317" s="27" t="s">
        <v>170</v>
      </c>
      <c r="C317" s="16"/>
      <c r="D317" s="16"/>
      <c r="E317" s="16"/>
      <c r="F317" s="16"/>
      <c r="G317" s="16"/>
      <c r="H317" s="16"/>
      <c r="I317" s="16"/>
    </row>
    <row r="318" spans="1:96">
      <c r="B318" s="27" t="s">
        <v>91</v>
      </c>
      <c r="C318" s="16"/>
      <c r="D318" s="16"/>
      <c r="E318" s="16"/>
      <c r="F318" s="16"/>
      <c r="G318" s="16"/>
      <c r="H318" s="16"/>
      <c r="I318" s="16"/>
    </row>
    <row r="319" spans="1:96" s="31" customFormat="1" ht="24">
      <c r="A319" s="31" t="str">
        <f>"11/4"</f>
        <v>11/4</v>
      </c>
      <c r="B319" s="32" t="s">
        <v>143</v>
      </c>
      <c r="C319" s="33" t="str">
        <f>"180"</f>
        <v>180</v>
      </c>
      <c r="D319" s="33">
        <v>5.89</v>
      </c>
      <c r="E319" s="33">
        <v>2.12</v>
      </c>
      <c r="F319" s="33">
        <v>5.94</v>
      </c>
      <c r="G319" s="33">
        <v>1.19</v>
      </c>
      <c r="H319" s="33">
        <v>29.3</v>
      </c>
      <c r="I319" s="33">
        <v>192.8354994</v>
      </c>
      <c r="J319" s="34">
        <v>3.67</v>
      </c>
      <c r="K319" s="34">
        <v>0.1</v>
      </c>
      <c r="L319" s="34">
        <v>0</v>
      </c>
      <c r="M319" s="34">
        <v>0</v>
      </c>
      <c r="N319" s="34">
        <v>6.96</v>
      </c>
      <c r="O319" s="34">
        <v>21.16</v>
      </c>
      <c r="P319" s="34">
        <v>1.18</v>
      </c>
      <c r="Q319" s="34">
        <v>0</v>
      </c>
      <c r="R319" s="34">
        <v>0</v>
      </c>
      <c r="S319" s="34">
        <v>7.0000000000000007E-2</v>
      </c>
      <c r="T319" s="34">
        <v>1.86</v>
      </c>
      <c r="U319" s="34">
        <v>388.7</v>
      </c>
      <c r="V319" s="34">
        <v>160.69999999999999</v>
      </c>
      <c r="W319" s="34">
        <v>88.55</v>
      </c>
      <c r="X319" s="34">
        <v>34.94</v>
      </c>
      <c r="Y319" s="34">
        <v>131.11000000000001</v>
      </c>
      <c r="Z319" s="34">
        <v>0.95</v>
      </c>
      <c r="AA319" s="34">
        <v>19.440000000000001</v>
      </c>
      <c r="AB319" s="34">
        <v>22.32</v>
      </c>
      <c r="AC319" s="34">
        <v>37.17</v>
      </c>
      <c r="AD319" s="34">
        <v>0.15</v>
      </c>
      <c r="AE319" s="34">
        <v>0.13</v>
      </c>
      <c r="AF319" s="34">
        <v>0.1</v>
      </c>
      <c r="AG319" s="34">
        <v>0.52</v>
      </c>
      <c r="AH319" s="34">
        <v>2.2400000000000002</v>
      </c>
      <c r="AI319" s="34">
        <v>0.37</v>
      </c>
      <c r="AJ319" s="34">
        <v>0</v>
      </c>
      <c r="AK319" s="34">
        <v>271.14</v>
      </c>
      <c r="AL319" s="34">
        <v>256.20999999999998</v>
      </c>
      <c r="AM319" s="34">
        <v>709.12</v>
      </c>
      <c r="AN319" s="34">
        <v>249.61</v>
      </c>
      <c r="AO319" s="34">
        <v>150.97</v>
      </c>
      <c r="AP319" s="34">
        <v>225.33</v>
      </c>
      <c r="AQ319" s="34">
        <v>91.83</v>
      </c>
      <c r="AR319" s="34">
        <v>296.86</v>
      </c>
      <c r="AS319" s="34">
        <v>365.3</v>
      </c>
      <c r="AT319" s="34">
        <v>144.91999999999999</v>
      </c>
      <c r="AU319" s="34">
        <v>222.37</v>
      </c>
      <c r="AV319" s="34">
        <v>89.46</v>
      </c>
      <c r="AW319" s="34">
        <v>102.54</v>
      </c>
      <c r="AX319" s="34">
        <v>757.25</v>
      </c>
      <c r="AY319" s="34">
        <v>0</v>
      </c>
      <c r="AZ319" s="34">
        <v>276.13</v>
      </c>
      <c r="BA319" s="34">
        <v>239.16</v>
      </c>
      <c r="BB319" s="34">
        <v>265.05</v>
      </c>
      <c r="BC319" s="34">
        <v>78.930000000000007</v>
      </c>
      <c r="BD319" s="34">
        <v>0.11</v>
      </c>
      <c r="BE319" s="34">
        <v>0.05</v>
      </c>
      <c r="BF319" s="34">
        <v>0.03</v>
      </c>
      <c r="BG319" s="34">
        <v>0.06</v>
      </c>
      <c r="BH319" s="34">
        <v>7.0000000000000007E-2</v>
      </c>
      <c r="BI319" s="34">
        <v>0.32</v>
      </c>
      <c r="BJ319" s="34">
        <v>0</v>
      </c>
      <c r="BK319" s="34">
        <v>0.95</v>
      </c>
      <c r="BL319" s="34">
        <v>0</v>
      </c>
      <c r="BM319" s="34">
        <v>0.28999999999999998</v>
      </c>
      <c r="BN319" s="34">
        <v>0.01</v>
      </c>
      <c r="BO319" s="34">
        <v>0</v>
      </c>
      <c r="BP319" s="34">
        <v>0</v>
      </c>
      <c r="BQ319" s="34">
        <v>0.06</v>
      </c>
      <c r="BR319" s="34">
        <v>0.1</v>
      </c>
      <c r="BS319" s="34">
        <v>0.88</v>
      </c>
      <c r="BT319" s="34">
        <v>0</v>
      </c>
      <c r="BU319" s="34">
        <v>0</v>
      </c>
      <c r="BV319" s="34">
        <v>0.7</v>
      </c>
      <c r="BW319" s="34">
        <v>0.01</v>
      </c>
      <c r="BX319" s="34">
        <v>0</v>
      </c>
      <c r="BY319" s="34">
        <v>0</v>
      </c>
      <c r="BZ319" s="34">
        <v>0</v>
      </c>
      <c r="CA319" s="34">
        <v>0</v>
      </c>
      <c r="CB319" s="34">
        <v>149.02000000000001</v>
      </c>
      <c r="CC319" s="33">
        <v>20.18</v>
      </c>
      <c r="CE319" s="31">
        <v>23.16</v>
      </c>
      <c r="CG319" s="31">
        <v>26.35</v>
      </c>
      <c r="CH319" s="31">
        <v>12.18</v>
      </c>
      <c r="CI319" s="31">
        <v>19.260000000000002</v>
      </c>
      <c r="CJ319" s="31">
        <v>1169.8599999999999</v>
      </c>
      <c r="CK319" s="31">
        <v>517.30999999999995</v>
      </c>
      <c r="CL319" s="31">
        <v>843.58</v>
      </c>
      <c r="CM319" s="31">
        <v>21.3</v>
      </c>
      <c r="CN319" s="31">
        <v>9.66</v>
      </c>
      <c r="CO319" s="31">
        <v>15.48</v>
      </c>
      <c r="CP319" s="31">
        <v>3.6</v>
      </c>
      <c r="CQ319" s="31">
        <v>0.9</v>
      </c>
      <c r="CR319" s="31">
        <v>12.23</v>
      </c>
    </row>
    <row r="320" spans="1:96" s="31" customFormat="1">
      <c r="A320" s="31" t="str">
        <f>"1/6"</f>
        <v>1/6</v>
      </c>
      <c r="B320" s="32" t="s">
        <v>112</v>
      </c>
      <c r="C320" s="33" t="str">
        <f>"40"</f>
        <v>40</v>
      </c>
      <c r="D320" s="33">
        <v>5.08</v>
      </c>
      <c r="E320" s="33">
        <v>5.08</v>
      </c>
      <c r="F320" s="33">
        <v>4.5999999999999996</v>
      </c>
      <c r="G320" s="33">
        <v>0</v>
      </c>
      <c r="H320" s="33">
        <v>0.28000000000000003</v>
      </c>
      <c r="I320" s="33">
        <v>62.783999999999999</v>
      </c>
      <c r="J320" s="34">
        <v>1.2</v>
      </c>
      <c r="K320" s="34">
        <v>0</v>
      </c>
      <c r="L320" s="34">
        <v>0</v>
      </c>
      <c r="M320" s="34">
        <v>0</v>
      </c>
      <c r="N320" s="34">
        <v>0.28000000000000003</v>
      </c>
      <c r="O320" s="34">
        <v>0</v>
      </c>
      <c r="P320" s="34">
        <v>0</v>
      </c>
      <c r="Q320" s="34">
        <v>0</v>
      </c>
      <c r="R320" s="34">
        <v>0</v>
      </c>
      <c r="S320" s="34">
        <v>0</v>
      </c>
      <c r="T320" s="34">
        <v>0.4</v>
      </c>
      <c r="U320" s="34">
        <v>53.6</v>
      </c>
      <c r="V320" s="34">
        <v>56</v>
      </c>
      <c r="W320" s="34">
        <v>22</v>
      </c>
      <c r="X320" s="34">
        <v>4.8</v>
      </c>
      <c r="Y320" s="34">
        <v>76.8</v>
      </c>
      <c r="Z320" s="34">
        <v>1</v>
      </c>
      <c r="AA320" s="34">
        <v>100</v>
      </c>
      <c r="AB320" s="34">
        <v>24</v>
      </c>
      <c r="AC320" s="34">
        <v>104</v>
      </c>
      <c r="AD320" s="34">
        <v>0.24</v>
      </c>
      <c r="AE320" s="34">
        <v>0.03</v>
      </c>
      <c r="AF320" s="34">
        <v>0.18</v>
      </c>
      <c r="AG320" s="34">
        <v>0.08</v>
      </c>
      <c r="AH320" s="34">
        <v>1.44</v>
      </c>
      <c r="AI320" s="34">
        <v>0</v>
      </c>
      <c r="AJ320" s="34">
        <v>0</v>
      </c>
      <c r="AK320" s="34">
        <v>308.8</v>
      </c>
      <c r="AL320" s="34">
        <v>238.8</v>
      </c>
      <c r="AM320" s="34">
        <v>432.4</v>
      </c>
      <c r="AN320" s="34">
        <v>361.2</v>
      </c>
      <c r="AO320" s="34">
        <v>169.6</v>
      </c>
      <c r="AP320" s="34">
        <v>244</v>
      </c>
      <c r="AQ320" s="34">
        <v>81.599999999999994</v>
      </c>
      <c r="AR320" s="34">
        <v>260.8</v>
      </c>
      <c r="AS320" s="34">
        <v>284</v>
      </c>
      <c r="AT320" s="34">
        <v>314.8</v>
      </c>
      <c r="AU320" s="34">
        <v>491.6</v>
      </c>
      <c r="AV320" s="34">
        <v>136</v>
      </c>
      <c r="AW320" s="34">
        <v>166.4</v>
      </c>
      <c r="AX320" s="34">
        <v>709.2</v>
      </c>
      <c r="AY320" s="34">
        <v>5.6</v>
      </c>
      <c r="AZ320" s="34">
        <v>158.4</v>
      </c>
      <c r="BA320" s="34">
        <v>371.2</v>
      </c>
      <c r="BB320" s="34">
        <v>190.4</v>
      </c>
      <c r="BC320" s="34">
        <v>117.2</v>
      </c>
      <c r="BD320" s="34">
        <v>0</v>
      </c>
      <c r="BE320" s="34">
        <v>0</v>
      </c>
      <c r="BF320" s="34">
        <v>0</v>
      </c>
      <c r="BG320" s="34">
        <v>0</v>
      </c>
      <c r="BH320" s="34">
        <v>0</v>
      </c>
      <c r="BI320" s="34">
        <v>0</v>
      </c>
      <c r="BJ320" s="34">
        <v>0</v>
      </c>
      <c r="BK320" s="34">
        <v>0</v>
      </c>
      <c r="BL320" s="34">
        <v>0</v>
      </c>
      <c r="BM320" s="34">
        <v>0</v>
      </c>
      <c r="BN320" s="34">
        <v>0</v>
      </c>
      <c r="BO320" s="34">
        <v>0</v>
      </c>
      <c r="BP320" s="34">
        <v>0</v>
      </c>
      <c r="BQ320" s="34">
        <v>0</v>
      </c>
      <c r="BR320" s="34">
        <v>0</v>
      </c>
      <c r="BS320" s="34">
        <v>0</v>
      </c>
      <c r="BT320" s="34">
        <v>0</v>
      </c>
      <c r="BU320" s="34">
        <v>0</v>
      </c>
      <c r="BV320" s="34">
        <v>0</v>
      </c>
      <c r="BW320" s="34">
        <v>0</v>
      </c>
      <c r="BX320" s="34">
        <v>0</v>
      </c>
      <c r="BY320" s="34">
        <v>0</v>
      </c>
      <c r="BZ320" s="34">
        <v>0</v>
      </c>
      <c r="CA320" s="34">
        <v>0</v>
      </c>
      <c r="CB320" s="34">
        <v>29.64</v>
      </c>
      <c r="CC320" s="33">
        <v>14.52</v>
      </c>
      <c r="CE320" s="31">
        <v>104</v>
      </c>
      <c r="CG320" s="31">
        <v>5.65</v>
      </c>
      <c r="CH320" s="31">
        <v>4.75</v>
      </c>
      <c r="CI320" s="31">
        <v>5.2</v>
      </c>
      <c r="CJ320" s="31">
        <v>810</v>
      </c>
      <c r="CK320" s="31">
        <v>517.5</v>
      </c>
      <c r="CL320" s="31">
        <v>663.75</v>
      </c>
      <c r="CM320" s="31">
        <v>2.5</v>
      </c>
      <c r="CN320" s="31">
        <v>1.75</v>
      </c>
      <c r="CO320" s="31">
        <v>2.13</v>
      </c>
      <c r="CP320" s="31">
        <v>0</v>
      </c>
      <c r="CQ320" s="31">
        <v>0</v>
      </c>
      <c r="CR320" s="31">
        <v>8.8000000000000007</v>
      </c>
    </row>
    <row r="321" spans="1:96" s="31" customFormat="1">
      <c r="A321" s="31" t="str">
        <f>"4/13"</f>
        <v>4/13</v>
      </c>
      <c r="B321" s="32" t="s">
        <v>113</v>
      </c>
      <c r="C321" s="33" t="str">
        <f>"10"</f>
        <v>10</v>
      </c>
      <c r="D321" s="33">
        <v>2.3199999999999998</v>
      </c>
      <c r="E321" s="33">
        <v>2.3199999999999998</v>
      </c>
      <c r="F321" s="33">
        <v>2.95</v>
      </c>
      <c r="G321" s="33">
        <v>0</v>
      </c>
      <c r="H321" s="33">
        <v>0</v>
      </c>
      <c r="I321" s="33">
        <v>36.43</v>
      </c>
      <c r="J321" s="34">
        <v>1.59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34">
        <v>0.2</v>
      </c>
      <c r="T321" s="34">
        <v>0.43</v>
      </c>
      <c r="U321" s="34">
        <v>81</v>
      </c>
      <c r="V321" s="34">
        <v>8.8000000000000007</v>
      </c>
      <c r="W321" s="34">
        <v>88</v>
      </c>
      <c r="X321" s="34">
        <v>3.5</v>
      </c>
      <c r="Y321" s="34">
        <v>50</v>
      </c>
      <c r="Z321" s="34">
        <v>0.1</v>
      </c>
      <c r="AA321" s="34">
        <v>26</v>
      </c>
      <c r="AB321" s="34">
        <v>17</v>
      </c>
      <c r="AC321" s="34">
        <v>28.8</v>
      </c>
      <c r="AD321" s="34">
        <v>0.05</v>
      </c>
      <c r="AE321" s="34">
        <v>0</v>
      </c>
      <c r="AF321" s="34">
        <v>0.03</v>
      </c>
      <c r="AG321" s="34">
        <v>0.02</v>
      </c>
      <c r="AH321" s="34">
        <v>0.61</v>
      </c>
      <c r="AI321" s="34">
        <v>7.0000000000000007E-2</v>
      </c>
      <c r="AJ321" s="34">
        <v>0</v>
      </c>
      <c r="AK321" s="34">
        <v>169</v>
      </c>
      <c r="AL321" s="34">
        <v>97</v>
      </c>
      <c r="AM321" s="34">
        <v>193</v>
      </c>
      <c r="AN321" s="34">
        <v>153</v>
      </c>
      <c r="AO321" s="34">
        <v>54</v>
      </c>
      <c r="AP321" s="34">
        <v>92</v>
      </c>
      <c r="AQ321" s="34">
        <v>66</v>
      </c>
      <c r="AR321" s="34">
        <v>122</v>
      </c>
      <c r="AS321" s="34">
        <v>60</v>
      </c>
      <c r="AT321" s="34">
        <v>71</v>
      </c>
      <c r="AU321" s="34">
        <v>135</v>
      </c>
      <c r="AV321" s="34">
        <v>149</v>
      </c>
      <c r="AW321" s="34">
        <v>38</v>
      </c>
      <c r="AX321" s="34">
        <v>460</v>
      </c>
      <c r="AY321" s="34">
        <v>0</v>
      </c>
      <c r="AZ321" s="34">
        <v>232</v>
      </c>
      <c r="BA321" s="34">
        <v>120</v>
      </c>
      <c r="BB321" s="34">
        <v>135</v>
      </c>
      <c r="BC321" s="34">
        <v>21</v>
      </c>
      <c r="BD321" s="34">
        <v>0</v>
      </c>
      <c r="BE321" s="34">
        <v>0.01</v>
      </c>
      <c r="BF321" s="34">
        <v>0.04</v>
      </c>
      <c r="BG321" s="34">
        <v>0.13</v>
      </c>
      <c r="BH321" s="34">
        <v>0.12</v>
      </c>
      <c r="BI321" s="34">
        <v>0.24</v>
      </c>
      <c r="BJ321" s="34">
        <v>0.03</v>
      </c>
      <c r="BK321" s="34">
        <v>0.62</v>
      </c>
      <c r="BL321" s="34">
        <v>0.02</v>
      </c>
      <c r="BM321" s="34">
        <v>0.34</v>
      </c>
      <c r="BN321" s="34">
        <v>0.02</v>
      </c>
      <c r="BO321" s="34">
        <v>0</v>
      </c>
      <c r="BP321" s="34">
        <v>0</v>
      </c>
      <c r="BQ321" s="34">
        <v>0.04</v>
      </c>
      <c r="BR321" s="34">
        <v>0.05</v>
      </c>
      <c r="BS321" s="34">
        <v>0.68</v>
      </c>
      <c r="BT321" s="34">
        <v>0</v>
      </c>
      <c r="BU321" s="34">
        <v>0</v>
      </c>
      <c r="BV321" s="34">
        <v>7.0000000000000007E-2</v>
      </c>
      <c r="BW321" s="34">
        <v>0</v>
      </c>
      <c r="BX321" s="34">
        <v>0</v>
      </c>
      <c r="BY321" s="34">
        <v>0</v>
      </c>
      <c r="BZ321" s="34">
        <v>0</v>
      </c>
      <c r="CA321" s="34">
        <v>0</v>
      </c>
      <c r="CB321" s="34">
        <v>4.0999999999999996</v>
      </c>
      <c r="CC321" s="33">
        <v>11.58</v>
      </c>
      <c r="CE321" s="31">
        <v>28.83</v>
      </c>
      <c r="CG321" s="31">
        <v>0</v>
      </c>
      <c r="CH321" s="31">
        <v>0</v>
      </c>
      <c r="CI321" s="31">
        <v>0</v>
      </c>
      <c r="CJ321" s="31">
        <v>500</v>
      </c>
      <c r="CK321" s="31">
        <v>370</v>
      </c>
      <c r="CL321" s="31">
        <v>435</v>
      </c>
      <c r="CM321" s="31">
        <v>1.53</v>
      </c>
      <c r="CN321" s="31">
        <v>0.97</v>
      </c>
      <c r="CO321" s="31">
        <v>1.25</v>
      </c>
      <c r="CP321" s="31">
        <v>0</v>
      </c>
      <c r="CQ321" s="31">
        <v>0</v>
      </c>
      <c r="CR321" s="31">
        <v>7.02</v>
      </c>
    </row>
    <row r="322" spans="1:96" s="31" customFormat="1">
      <c r="A322" s="31" t="str">
        <f>"2"</f>
        <v>2</v>
      </c>
      <c r="B322" s="32" t="s">
        <v>95</v>
      </c>
      <c r="C322" s="33" t="str">
        <f>"40"</f>
        <v>40</v>
      </c>
      <c r="D322" s="33">
        <v>2.64</v>
      </c>
      <c r="E322" s="33">
        <v>0</v>
      </c>
      <c r="F322" s="33">
        <v>0.26</v>
      </c>
      <c r="G322" s="33">
        <v>0.26</v>
      </c>
      <c r="H322" s="33">
        <v>18.760000000000002</v>
      </c>
      <c r="I322" s="33">
        <v>89.560399999999987</v>
      </c>
      <c r="J322" s="34">
        <v>0</v>
      </c>
      <c r="K322" s="34">
        <v>0</v>
      </c>
      <c r="L322" s="34">
        <v>0</v>
      </c>
      <c r="M322" s="34">
        <v>0</v>
      </c>
      <c r="N322" s="34">
        <v>0.44</v>
      </c>
      <c r="O322" s="34">
        <v>18.239999999999998</v>
      </c>
      <c r="P322" s="34">
        <v>0.08</v>
      </c>
      <c r="Q322" s="34">
        <v>0</v>
      </c>
      <c r="R322" s="34">
        <v>0</v>
      </c>
      <c r="S322" s="34">
        <v>0</v>
      </c>
      <c r="T322" s="34">
        <v>0.72</v>
      </c>
      <c r="U322" s="34">
        <v>0</v>
      </c>
      <c r="V322" s="34">
        <v>0</v>
      </c>
      <c r="W322" s="34">
        <v>0</v>
      </c>
      <c r="X322" s="34">
        <v>0</v>
      </c>
      <c r="Y322" s="34">
        <v>0</v>
      </c>
      <c r="Z322" s="34">
        <v>0</v>
      </c>
      <c r="AA322" s="34">
        <v>0</v>
      </c>
      <c r="AB322" s="34">
        <v>0</v>
      </c>
      <c r="AC322" s="34">
        <v>0</v>
      </c>
      <c r="AD322" s="34">
        <v>0</v>
      </c>
      <c r="AE322" s="34">
        <v>0</v>
      </c>
      <c r="AF322" s="34">
        <v>0</v>
      </c>
      <c r="AG322" s="34">
        <v>0</v>
      </c>
      <c r="AH322" s="34">
        <v>0</v>
      </c>
      <c r="AI322" s="34">
        <v>0</v>
      </c>
      <c r="AJ322" s="34">
        <v>0</v>
      </c>
      <c r="AK322" s="34">
        <v>127.72</v>
      </c>
      <c r="AL322" s="34">
        <v>132.94</v>
      </c>
      <c r="AM322" s="34">
        <v>203.58</v>
      </c>
      <c r="AN322" s="34">
        <v>67.510000000000005</v>
      </c>
      <c r="AO322" s="34">
        <v>40.020000000000003</v>
      </c>
      <c r="AP322" s="34">
        <v>80.040000000000006</v>
      </c>
      <c r="AQ322" s="34">
        <v>30.28</v>
      </c>
      <c r="AR322" s="34">
        <v>144.77000000000001</v>
      </c>
      <c r="AS322" s="34">
        <v>89.78</v>
      </c>
      <c r="AT322" s="34">
        <v>125.28</v>
      </c>
      <c r="AU322" s="34">
        <v>103.36</v>
      </c>
      <c r="AV322" s="34">
        <v>54.29</v>
      </c>
      <c r="AW322" s="34">
        <v>96.05</v>
      </c>
      <c r="AX322" s="34">
        <v>803.18</v>
      </c>
      <c r="AY322" s="34">
        <v>0</v>
      </c>
      <c r="AZ322" s="34">
        <v>261.7</v>
      </c>
      <c r="BA322" s="34">
        <v>113.8</v>
      </c>
      <c r="BB322" s="34">
        <v>75.52</v>
      </c>
      <c r="BC322" s="34">
        <v>59.86</v>
      </c>
      <c r="BD322" s="34">
        <v>0</v>
      </c>
      <c r="BE322" s="34">
        <v>0</v>
      </c>
      <c r="BF322" s="34">
        <v>0</v>
      </c>
      <c r="BG322" s="34">
        <v>0</v>
      </c>
      <c r="BH322" s="34">
        <v>0</v>
      </c>
      <c r="BI322" s="34">
        <v>0</v>
      </c>
      <c r="BJ322" s="34">
        <v>0</v>
      </c>
      <c r="BK322" s="34">
        <v>0.03</v>
      </c>
      <c r="BL322" s="34">
        <v>0</v>
      </c>
      <c r="BM322" s="34">
        <v>0</v>
      </c>
      <c r="BN322" s="34">
        <v>0</v>
      </c>
      <c r="BO322" s="34">
        <v>0</v>
      </c>
      <c r="BP322" s="34">
        <v>0</v>
      </c>
      <c r="BQ322" s="34">
        <v>0</v>
      </c>
      <c r="BR322" s="34">
        <v>0</v>
      </c>
      <c r="BS322" s="34">
        <v>0.03</v>
      </c>
      <c r="BT322" s="34">
        <v>0</v>
      </c>
      <c r="BU322" s="34">
        <v>0</v>
      </c>
      <c r="BV322" s="34">
        <v>0.11</v>
      </c>
      <c r="BW322" s="34">
        <v>0.01</v>
      </c>
      <c r="BX322" s="34">
        <v>0</v>
      </c>
      <c r="BY322" s="34">
        <v>0</v>
      </c>
      <c r="BZ322" s="34">
        <v>0</v>
      </c>
      <c r="CA322" s="34">
        <v>0</v>
      </c>
      <c r="CB322" s="34">
        <v>15.64</v>
      </c>
      <c r="CC322" s="33">
        <v>2.88</v>
      </c>
      <c r="CE322" s="31">
        <v>0</v>
      </c>
      <c r="CG322" s="31">
        <v>0</v>
      </c>
      <c r="CH322" s="31">
        <v>0</v>
      </c>
      <c r="CI322" s="31">
        <v>0</v>
      </c>
      <c r="CJ322" s="31">
        <v>802.15</v>
      </c>
      <c r="CK322" s="31">
        <v>309.04000000000002</v>
      </c>
      <c r="CL322" s="31">
        <v>555.6</v>
      </c>
      <c r="CM322" s="31">
        <v>6.42</v>
      </c>
      <c r="CN322" s="31">
        <v>6.42</v>
      </c>
      <c r="CO322" s="31">
        <v>6.42</v>
      </c>
      <c r="CP322" s="31">
        <v>0</v>
      </c>
      <c r="CQ322" s="31">
        <v>0</v>
      </c>
      <c r="CR322" s="31">
        <v>2.4</v>
      </c>
    </row>
    <row r="323" spans="1:96" s="31" customFormat="1">
      <c r="A323" s="31" t="str">
        <f>"29/10"</f>
        <v>29/10</v>
      </c>
      <c r="B323" s="32" t="s">
        <v>135</v>
      </c>
      <c r="C323" s="33" t="str">
        <f>"200"</f>
        <v>200</v>
      </c>
      <c r="D323" s="33">
        <v>0.21</v>
      </c>
      <c r="E323" s="33">
        <v>0</v>
      </c>
      <c r="F323" s="33">
        <v>0.05</v>
      </c>
      <c r="G323" s="33">
        <v>0.05</v>
      </c>
      <c r="H323" s="33">
        <v>7.25</v>
      </c>
      <c r="I323" s="33">
        <v>29.478207999999995</v>
      </c>
      <c r="J323" s="34">
        <v>0</v>
      </c>
      <c r="K323" s="34">
        <v>0</v>
      </c>
      <c r="L323" s="34">
        <v>0</v>
      </c>
      <c r="M323" s="34">
        <v>0</v>
      </c>
      <c r="N323" s="34">
        <v>7.05</v>
      </c>
      <c r="O323" s="34">
        <v>0</v>
      </c>
      <c r="P323" s="34">
        <v>0.2</v>
      </c>
      <c r="Q323" s="34">
        <v>0</v>
      </c>
      <c r="R323" s="34">
        <v>0</v>
      </c>
      <c r="S323" s="34">
        <v>0.34</v>
      </c>
      <c r="T323" s="34">
        <v>0.08</v>
      </c>
      <c r="U323" s="34">
        <v>0.72</v>
      </c>
      <c r="V323" s="34">
        <v>9.89</v>
      </c>
      <c r="W323" s="34">
        <v>2.5299999999999998</v>
      </c>
      <c r="X323" s="34">
        <v>0.68</v>
      </c>
      <c r="Y323" s="34">
        <v>1.23</v>
      </c>
      <c r="Z323" s="34">
        <v>0.06</v>
      </c>
      <c r="AA323" s="34">
        <v>0</v>
      </c>
      <c r="AB323" s="34">
        <v>0.54</v>
      </c>
      <c r="AC323" s="34">
        <v>0.12</v>
      </c>
      <c r="AD323" s="34">
        <v>0.01</v>
      </c>
      <c r="AE323" s="34">
        <v>0</v>
      </c>
      <c r="AF323" s="34">
        <v>0</v>
      </c>
      <c r="AG323" s="34">
        <v>0.01</v>
      </c>
      <c r="AH323" s="34">
        <v>0.01</v>
      </c>
      <c r="AI323" s="34">
        <v>0.96</v>
      </c>
      <c r="AJ323" s="34">
        <v>0</v>
      </c>
      <c r="AK323" s="34">
        <v>0.82</v>
      </c>
      <c r="AL323" s="34">
        <v>0.94</v>
      </c>
      <c r="AM323" s="34">
        <v>0.76</v>
      </c>
      <c r="AN323" s="34">
        <v>1.41</v>
      </c>
      <c r="AO323" s="34">
        <v>0.35</v>
      </c>
      <c r="AP323" s="34">
        <v>1.47</v>
      </c>
      <c r="AQ323" s="34">
        <v>0</v>
      </c>
      <c r="AR323" s="34">
        <v>1.88</v>
      </c>
      <c r="AS323" s="34">
        <v>0</v>
      </c>
      <c r="AT323" s="34">
        <v>0</v>
      </c>
      <c r="AU323" s="34">
        <v>0</v>
      </c>
      <c r="AV323" s="34">
        <v>1.06</v>
      </c>
      <c r="AW323" s="34">
        <v>0</v>
      </c>
      <c r="AX323" s="34">
        <v>0</v>
      </c>
      <c r="AY323" s="34">
        <v>0</v>
      </c>
      <c r="AZ323" s="34">
        <v>0</v>
      </c>
      <c r="BA323" s="34">
        <v>0</v>
      </c>
      <c r="BB323" s="34">
        <v>0</v>
      </c>
      <c r="BC323" s="34">
        <v>0</v>
      </c>
      <c r="BD323" s="34">
        <v>0</v>
      </c>
      <c r="BE323" s="34">
        <v>0</v>
      </c>
      <c r="BF323" s="34">
        <v>0</v>
      </c>
      <c r="BG323" s="34">
        <v>0</v>
      </c>
      <c r="BH323" s="34">
        <v>0</v>
      </c>
      <c r="BI323" s="34">
        <v>0</v>
      </c>
      <c r="BJ323" s="34">
        <v>0</v>
      </c>
      <c r="BK323" s="34">
        <v>0</v>
      </c>
      <c r="BL323" s="34">
        <v>0</v>
      </c>
      <c r="BM323" s="34">
        <v>0</v>
      </c>
      <c r="BN323" s="34">
        <v>0</v>
      </c>
      <c r="BO323" s="34">
        <v>0</v>
      </c>
      <c r="BP323" s="34">
        <v>0</v>
      </c>
      <c r="BQ323" s="34">
        <v>0</v>
      </c>
      <c r="BR323" s="34">
        <v>0</v>
      </c>
      <c r="BS323" s="34">
        <v>0</v>
      </c>
      <c r="BT323" s="34">
        <v>0</v>
      </c>
      <c r="BU323" s="34">
        <v>0</v>
      </c>
      <c r="BV323" s="34">
        <v>0</v>
      </c>
      <c r="BW323" s="34">
        <v>0</v>
      </c>
      <c r="BX323" s="34">
        <v>0</v>
      </c>
      <c r="BY323" s="34">
        <v>0</v>
      </c>
      <c r="BZ323" s="34">
        <v>0</v>
      </c>
      <c r="CA323" s="34">
        <v>0</v>
      </c>
      <c r="CB323" s="34">
        <v>200.46</v>
      </c>
      <c r="CC323" s="33">
        <v>4.1399999999999997</v>
      </c>
      <c r="CE323" s="31">
        <v>0.09</v>
      </c>
      <c r="CG323" s="31">
        <v>0.24</v>
      </c>
      <c r="CH323" s="31">
        <v>0.06</v>
      </c>
      <c r="CI323" s="31">
        <v>0.15</v>
      </c>
      <c r="CJ323" s="31">
        <v>12</v>
      </c>
      <c r="CK323" s="31">
        <v>4.92</v>
      </c>
      <c r="CL323" s="31">
        <v>8.4600000000000009</v>
      </c>
      <c r="CM323" s="31">
        <v>0</v>
      </c>
      <c r="CN323" s="31">
        <v>0</v>
      </c>
      <c r="CO323" s="31">
        <v>0</v>
      </c>
      <c r="CP323" s="31">
        <v>7</v>
      </c>
      <c r="CQ323" s="31">
        <v>0</v>
      </c>
      <c r="CR323" s="31">
        <v>2.5099999999999998</v>
      </c>
    </row>
    <row r="324" spans="1:96" s="28" customFormat="1">
      <c r="A324" s="28" t="str">
        <f>"17"</f>
        <v>17</v>
      </c>
      <c r="B324" s="29" t="s">
        <v>144</v>
      </c>
      <c r="C324" s="30" t="str">
        <f>"33"</f>
        <v>33</v>
      </c>
      <c r="D324" s="30">
        <v>1.49</v>
      </c>
      <c r="E324" s="30">
        <v>0</v>
      </c>
      <c r="F324" s="30">
        <v>6.6</v>
      </c>
      <c r="G324" s="30">
        <v>0</v>
      </c>
      <c r="H324" s="30">
        <v>18.48</v>
      </c>
      <c r="I324" s="30">
        <v>135.56400000000002</v>
      </c>
      <c r="J324" s="18">
        <v>0</v>
      </c>
      <c r="K324" s="18">
        <v>0</v>
      </c>
      <c r="L324" s="18">
        <v>0</v>
      </c>
      <c r="M324" s="18">
        <v>0</v>
      </c>
      <c r="N324" s="18">
        <v>18.48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7.0000000000000007E-2</v>
      </c>
      <c r="AE324" s="18">
        <v>0</v>
      </c>
      <c r="AF324" s="18">
        <v>0</v>
      </c>
      <c r="AG324" s="18">
        <v>0</v>
      </c>
      <c r="AH324" s="18">
        <v>0.23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0</v>
      </c>
      <c r="AT324" s="18">
        <v>0</v>
      </c>
      <c r="AU324" s="18">
        <v>0</v>
      </c>
      <c r="AV324" s="18">
        <v>0</v>
      </c>
      <c r="AW324" s="18">
        <v>0</v>
      </c>
      <c r="AX324" s="18">
        <v>0</v>
      </c>
      <c r="AY324" s="18">
        <v>0</v>
      </c>
      <c r="AZ324" s="18">
        <v>0</v>
      </c>
      <c r="BA324" s="18">
        <v>0</v>
      </c>
      <c r="BB324" s="18">
        <v>0</v>
      </c>
      <c r="BC324" s="18">
        <v>0</v>
      </c>
      <c r="BD324" s="18">
        <v>0</v>
      </c>
      <c r="BE324" s="18">
        <v>0</v>
      </c>
      <c r="BF324" s="18">
        <v>0</v>
      </c>
      <c r="BG324" s="18">
        <v>0</v>
      </c>
      <c r="BH324" s="18">
        <v>0</v>
      </c>
      <c r="BI324" s="18">
        <v>0</v>
      </c>
      <c r="BJ324" s="18">
        <v>0</v>
      </c>
      <c r="BK324" s="18">
        <v>0</v>
      </c>
      <c r="BL324" s="18">
        <v>0</v>
      </c>
      <c r="BM324" s="18">
        <v>0</v>
      </c>
      <c r="BN324" s="18">
        <v>0</v>
      </c>
      <c r="BO324" s="18">
        <v>0</v>
      </c>
      <c r="BP324" s="18">
        <v>0</v>
      </c>
      <c r="BQ324" s="18">
        <v>0</v>
      </c>
      <c r="BR324" s="18">
        <v>0</v>
      </c>
      <c r="BS324" s="18">
        <v>0</v>
      </c>
      <c r="BT324" s="18">
        <v>0</v>
      </c>
      <c r="BU324" s="18">
        <v>0</v>
      </c>
      <c r="BV324" s="18">
        <v>0</v>
      </c>
      <c r="BW324" s="18">
        <v>0</v>
      </c>
      <c r="BX324" s="18">
        <v>0</v>
      </c>
      <c r="BY324" s="18">
        <v>0</v>
      </c>
      <c r="BZ324" s="18">
        <v>0</v>
      </c>
      <c r="CA324" s="18">
        <v>0</v>
      </c>
      <c r="CB324" s="18">
        <v>0</v>
      </c>
      <c r="CC324" s="30">
        <v>12.12</v>
      </c>
      <c r="CE324" s="28">
        <v>0</v>
      </c>
      <c r="CG324" s="28">
        <v>0</v>
      </c>
      <c r="CH324" s="28">
        <v>0</v>
      </c>
      <c r="CI324" s="28">
        <v>0</v>
      </c>
      <c r="CJ324" s="28">
        <v>0</v>
      </c>
      <c r="CK324" s="28">
        <v>0</v>
      </c>
      <c r="CL324" s="28">
        <v>0</v>
      </c>
      <c r="CM324" s="28">
        <v>0</v>
      </c>
      <c r="CN324" s="28">
        <v>0</v>
      </c>
      <c r="CO324" s="28">
        <v>0</v>
      </c>
      <c r="CP324" s="28">
        <v>0</v>
      </c>
      <c r="CQ324" s="28">
        <v>0</v>
      </c>
      <c r="CR324" s="28">
        <v>10.1</v>
      </c>
    </row>
    <row r="325" spans="1:96" s="38" customFormat="1" ht="11.4">
      <c r="B325" s="35" t="s">
        <v>97</v>
      </c>
      <c r="C325" s="36"/>
      <c r="D325" s="36">
        <v>17.63</v>
      </c>
      <c r="E325" s="36">
        <v>9.52</v>
      </c>
      <c r="F325" s="36">
        <v>20.399999999999999</v>
      </c>
      <c r="G325" s="36">
        <v>1.5</v>
      </c>
      <c r="H325" s="36">
        <v>74.069999999999993</v>
      </c>
      <c r="I325" s="36">
        <v>546.65</v>
      </c>
      <c r="J325" s="37">
        <v>6.46</v>
      </c>
      <c r="K325" s="37">
        <v>0.1</v>
      </c>
      <c r="L325" s="37">
        <v>0</v>
      </c>
      <c r="M325" s="37">
        <v>0</v>
      </c>
      <c r="N325" s="37">
        <v>33.21</v>
      </c>
      <c r="O325" s="37">
        <v>39.4</v>
      </c>
      <c r="P325" s="37">
        <v>1.46</v>
      </c>
      <c r="Q325" s="37">
        <v>0</v>
      </c>
      <c r="R325" s="37">
        <v>0</v>
      </c>
      <c r="S325" s="37">
        <v>0.61</v>
      </c>
      <c r="T325" s="37">
        <v>3.5</v>
      </c>
      <c r="U325" s="37">
        <v>524.02</v>
      </c>
      <c r="V325" s="37">
        <v>235.39</v>
      </c>
      <c r="W325" s="37">
        <v>201.08</v>
      </c>
      <c r="X325" s="37">
        <v>43.92</v>
      </c>
      <c r="Y325" s="37">
        <v>259.14</v>
      </c>
      <c r="Z325" s="37">
        <v>2.1</v>
      </c>
      <c r="AA325" s="37">
        <v>145.44</v>
      </c>
      <c r="AB325" s="37">
        <v>63.86</v>
      </c>
      <c r="AC325" s="37">
        <v>170.09</v>
      </c>
      <c r="AD325" s="37">
        <v>0.52</v>
      </c>
      <c r="AE325" s="37">
        <v>0.16</v>
      </c>
      <c r="AF325" s="37">
        <v>0.31</v>
      </c>
      <c r="AG325" s="37">
        <v>0.63</v>
      </c>
      <c r="AH325" s="37">
        <v>4.53</v>
      </c>
      <c r="AI325" s="37">
        <v>1.4</v>
      </c>
      <c r="AJ325" s="37">
        <v>0</v>
      </c>
      <c r="AK325" s="37">
        <v>877.48</v>
      </c>
      <c r="AL325" s="37">
        <v>725.89</v>
      </c>
      <c r="AM325" s="37">
        <v>1538.86</v>
      </c>
      <c r="AN325" s="37">
        <v>832.74</v>
      </c>
      <c r="AO325" s="37">
        <v>414.94</v>
      </c>
      <c r="AP325" s="37">
        <v>642.84</v>
      </c>
      <c r="AQ325" s="37">
        <v>269.70999999999998</v>
      </c>
      <c r="AR325" s="37">
        <v>826.31</v>
      </c>
      <c r="AS325" s="37">
        <v>799.09</v>
      </c>
      <c r="AT325" s="37">
        <v>656</v>
      </c>
      <c r="AU325" s="37">
        <v>952.33</v>
      </c>
      <c r="AV325" s="37">
        <v>429.81</v>
      </c>
      <c r="AW325" s="37">
        <v>402.98</v>
      </c>
      <c r="AX325" s="37">
        <v>2729.64</v>
      </c>
      <c r="AY325" s="37">
        <v>5.6</v>
      </c>
      <c r="AZ325" s="37">
        <v>928.23</v>
      </c>
      <c r="BA325" s="37">
        <v>844.16</v>
      </c>
      <c r="BB325" s="37">
        <v>665.97</v>
      </c>
      <c r="BC325" s="37">
        <v>276.99</v>
      </c>
      <c r="BD325" s="37">
        <v>0.11</v>
      </c>
      <c r="BE325" s="37">
        <v>0.06</v>
      </c>
      <c r="BF325" s="37">
        <v>7.0000000000000007E-2</v>
      </c>
      <c r="BG325" s="37">
        <v>0.19</v>
      </c>
      <c r="BH325" s="37">
        <v>0.18</v>
      </c>
      <c r="BI325" s="37">
        <v>0.56000000000000005</v>
      </c>
      <c r="BJ325" s="37">
        <v>0.03</v>
      </c>
      <c r="BK325" s="37">
        <v>1.6</v>
      </c>
      <c r="BL325" s="37">
        <v>0.02</v>
      </c>
      <c r="BM325" s="37">
        <v>0.63</v>
      </c>
      <c r="BN325" s="37">
        <v>0.03</v>
      </c>
      <c r="BO325" s="37">
        <v>0</v>
      </c>
      <c r="BP325" s="37">
        <v>0</v>
      </c>
      <c r="BQ325" s="37">
        <v>0.1</v>
      </c>
      <c r="BR325" s="37">
        <v>0.15</v>
      </c>
      <c r="BS325" s="37">
        <v>1.58</v>
      </c>
      <c r="BT325" s="37">
        <v>0</v>
      </c>
      <c r="BU325" s="37">
        <v>0</v>
      </c>
      <c r="BV325" s="37">
        <v>0.88</v>
      </c>
      <c r="BW325" s="37">
        <v>0.02</v>
      </c>
      <c r="BX325" s="37">
        <v>0</v>
      </c>
      <c r="BY325" s="37">
        <v>0</v>
      </c>
      <c r="BZ325" s="37">
        <v>0</v>
      </c>
      <c r="CA325" s="37">
        <v>0</v>
      </c>
      <c r="CB325" s="37">
        <v>398.86</v>
      </c>
      <c r="CC325" s="36">
        <f>SUM($CC$318:$CC$324)</f>
        <v>65.42</v>
      </c>
      <c r="CD325" s="38">
        <f>$I$325/$I$336*100</f>
        <v>38.004560686327672</v>
      </c>
      <c r="CE325" s="38">
        <v>156.08000000000001</v>
      </c>
      <c r="CG325" s="38">
        <v>32.24</v>
      </c>
      <c r="CH325" s="38">
        <v>16.989999999999998</v>
      </c>
      <c r="CI325" s="38">
        <v>24.61</v>
      </c>
      <c r="CJ325" s="38">
        <v>3294.01</v>
      </c>
      <c r="CK325" s="38">
        <v>1718.77</v>
      </c>
      <c r="CL325" s="38">
        <v>2506.39</v>
      </c>
      <c r="CM325" s="38">
        <v>31.74</v>
      </c>
      <c r="CN325" s="38">
        <v>18.8</v>
      </c>
      <c r="CO325" s="38">
        <v>25.27</v>
      </c>
      <c r="CP325" s="38">
        <v>10.6</v>
      </c>
      <c r="CQ325" s="38">
        <v>0.9</v>
      </c>
    </row>
    <row r="326" spans="1:96">
      <c r="B326" s="27" t="s">
        <v>98</v>
      </c>
      <c r="C326" s="16"/>
      <c r="D326" s="16"/>
      <c r="E326" s="16"/>
      <c r="F326" s="16"/>
      <c r="G326" s="16"/>
      <c r="H326" s="16"/>
      <c r="I326" s="16"/>
    </row>
    <row r="327" spans="1:96" s="31" customFormat="1" ht="24">
      <c r="A327" s="31" t="str">
        <f>"8/1"</f>
        <v>8/1</v>
      </c>
      <c r="B327" s="32" t="s">
        <v>145</v>
      </c>
      <c r="C327" s="33" t="str">
        <f>"60"</f>
        <v>60</v>
      </c>
      <c r="D327" s="33">
        <v>0.79</v>
      </c>
      <c r="E327" s="33">
        <v>0</v>
      </c>
      <c r="F327" s="33">
        <v>3.58</v>
      </c>
      <c r="G327" s="33">
        <v>3.58</v>
      </c>
      <c r="H327" s="33">
        <v>3.06</v>
      </c>
      <c r="I327" s="33">
        <v>45.8029656</v>
      </c>
      <c r="J327" s="34">
        <v>0.45</v>
      </c>
      <c r="K327" s="34">
        <v>2.34</v>
      </c>
      <c r="L327" s="34">
        <v>0</v>
      </c>
      <c r="M327" s="34">
        <v>0</v>
      </c>
      <c r="N327" s="34">
        <v>2.1</v>
      </c>
      <c r="O327" s="34">
        <v>0.06</v>
      </c>
      <c r="P327" s="34">
        <v>0.91</v>
      </c>
      <c r="Q327" s="34">
        <v>0</v>
      </c>
      <c r="R327" s="34">
        <v>0</v>
      </c>
      <c r="S327" s="34">
        <v>0.13</v>
      </c>
      <c r="T327" s="34">
        <v>0.64</v>
      </c>
      <c r="U327" s="34">
        <v>119.99</v>
      </c>
      <c r="V327" s="34">
        <v>134.06</v>
      </c>
      <c r="W327" s="34">
        <v>22.61</v>
      </c>
      <c r="X327" s="34">
        <v>8.51</v>
      </c>
      <c r="Y327" s="34">
        <v>19.62</v>
      </c>
      <c r="Z327" s="34">
        <v>0.34</v>
      </c>
      <c r="AA327" s="34">
        <v>0</v>
      </c>
      <c r="AB327" s="34">
        <v>19.05</v>
      </c>
      <c r="AC327" s="34">
        <v>3.12</v>
      </c>
      <c r="AD327" s="34">
        <v>1.64</v>
      </c>
      <c r="AE327" s="34">
        <v>0.02</v>
      </c>
      <c r="AF327" s="34">
        <v>0.02</v>
      </c>
      <c r="AG327" s="34">
        <v>0.28999999999999998</v>
      </c>
      <c r="AH327" s="34">
        <v>0.39</v>
      </c>
      <c r="AI327" s="34">
        <v>17.88</v>
      </c>
      <c r="AJ327" s="34">
        <v>0</v>
      </c>
      <c r="AK327" s="34">
        <v>25.86</v>
      </c>
      <c r="AL327" s="34">
        <v>21.84</v>
      </c>
      <c r="AM327" s="34">
        <v>28.58</v>
      </c>
      <c r="AN327" s="34">
        <v>26.72</v>
      </c>
      <c r="AO327" s="34">
        <v>8.9600000000000009</v>
      </c>
      <c r="AP327" s="34">
        <v>20.07</v>
      </c>
      <c r="AQ327" s="34">
        <v>4.53</v>
      </c>
      <c r="AR327" s="34">
        <v>23.16</v>
      </c>
      <c r="AS327" s="34">
        <v>30.25</v>
      </c>
      <c r="AT327" s="34">
        <v>38.979999999999997</v>
      </c>
      <c r="AU327" s="34">
        <v>71.28</v>
      </c>
      <c r="AV327" s="34">
        <v>11.88</v>
      </c>
      <c r="AW327" s="34">
        <v>22.18</v>
      </c>
      <c r="AX327" s="34">
        <v>125.01</v>
      </c>
      <c r="AY327" s="34">
        <v>0</v>
      </c>
      <c r="AZ327" s="34">
        <v>24.21</v>
      </c>
      <c r="BA327" s="34">
        <v>26.21</v>
      </c>
      <c r="BB327" s="34">
        <v>21.84</v>
      </c>
      <c r="BC327" s="34">
        <v>8.4600000000000009</v>
      </c>
      <c r="BD327" s="34">
        <v>0</v>
      </c>
      <c r="BE327" s="34">
        <v>0</v>
      </c>
      <c r="BF327" s="34">
        <v>0</v>
      </c>
      <c r="BG327" s="34">
        <v>0</v>
      </c>
      <c r="BH327" s="34">
        <v>0</v>
      </c>
      <c r="BI327" s="34">
        <v>0</v>
      </c>
      <c r="BJ327" s="34">
        <v>0</v>
      </c>
      <c r="BK327" s="34">
        <v>0.22</v>
      </c>
      <c r="BL327" s="34">
        <v>0</v>
      </c>
      <c r="BM327" s="34">
        <v>0.14000000000000001</v>
      </c>
      <c r="BN327" s="34">
        <v>0.01</v>
      </c>
      <c r="BO327" s="34">
        <v>0.02</v>
      </c>
      <c r="BP327" s="34">
        <v>0</v>
      </c>
      <c r="BQ327" s="34">
        <v>0</v>
      </c>
      <c r="BR327" s="34">
        <v>0</v>
      </c>
      <c r="BS327" s="34">
        <v>0.84</v>
      </c>
      <c r="BT327" s="34">
        <v>0</v>
      </c>
      <c r="BU327" s="34">
        <v>0</v>
      </c>
      <c r="BV327" s="34">
        <v>2.08</v>
      </c>
      <c r="BW327" s="34">
        <v>0</v>
      </c>
      <c r="BX327" s="34">
        <v>0</v>
      </c>
      <c r="BY327" s="34">
        <v>0</v>
      </c>
      <c r="BZ327" s="34">
        <v>0</v>
      </c>
      <c r="CA327" s="34">
        <v>0</v>
      </c>
      <c r="CB327" s="34">
        <v>51.93</v>
      </c>
      <c r="CC327" s="33">
        <v>11.06</v>
      </c>
      <c r="CE327" s="31">
        <v>3.18</v>
      </c>
      <c r="CG327" s="31">
        <v>15.64</v>
      </c>
      <c r="CH327" s="31">
        <v>7.37</v>
      </c>
      <c r="CI327" s="31">
        <v>11.5</v>
      </c>
      <c r="CJ327" s="31">
        <v>487.6</v>
      </c>
      <c r="CK327" s="31">
        <v>116.75</v>
      </c>
      <c r="CL327" s="31">
        <v>302.18</v>
      </c>
      <c r="CM327" s="31">
        <v>6.06</v>
      </c>
      <c r="CN327" s="31">
        <v>5.75</v>
      </c>
      <c r="CO327" s="31">
        <v>5.91</v>
      </c>
      <c r="CP327" s="31">
        <v>0</v>
      </c>
      <c r="CQ327" s="31">
        <v>0.3</v>
      </c>
      <c r="CR327" s="31">
        <v>6.7</v>
      </c>
    </row>
    <row r="328" spans="1:96" s="31" customFormat="1">
      <c r="A328" s="31" t="str">
        <f>"11/2"</f>
        <v>11/2</v>
      </c>
      <c r="B328" s="32" t="s">
        <v>146</v>
      </c>
      <c r="C328" s="33" t="str">
        <f>"200"</f>
        <v>200</v>
      </c>
      <c r="D328" s="33">
        <v>1.97</v>
      </c>
      <c r="E328" s="33">
        <v>0</v>
      </c>
      <c r="F328" s="33">
        <v>4.34</v>
      </c>
      <c r="G328" s="33">
        <v>4.33</v>
      </c>
      <c r="H328" s="33">
        <v>15.02</v>
      </c>
      <c r="I328" s="33">
        <v>104.93762</v>
      </c>
      <c r="J328" s="34">
        <v>0.93</v>
      </c>
      <c r="K328" s="34">
        <v>2.6</v>
      </c>
      <c r="L328" s="34">
        <v>0</v>
      </c>
      <c r="M328" s="34">
        <v>0</v>
      </c>
      <c r="N328" s="34">
        <v>2.66</v>
      </c>
      <c r="O328" s="34">
        <v>10.63</v>
      </c>
      <c r="P328" s="34">
        <v>1.73</v>
      </c>
      <c r="Q328" s="34">
        <v>0</v>
      </c>
      <c r="R328" s="34">
        <v>0</v>
      </c>
      <c r="S328" s="34">
        <v>0.3</v>
      </c>
      <c r="T328" s="34">
        <v>2.2200000000000002</v>
      </c>
      <c r="U328" s="34">
        <v>451</v>
      </c>
      <c r="V328" s="34">
        <v>364.59</v>
      </c>
      <c r="W328" s="34">
        <v>20.86</v>
      </c>
      <c r="X328" s="34">
        <v>20.75</v>
      </c>
      <c r="Y328" s="34">
        <v>58.53</v>
      </c>
      <c r="Z328" s="34">
        <v>0.78</v>
      </c>
      <c r="AA328" s="34">
        <v>2.4</v>
      </c>
      <c r="AB328" s="34">
        <v>1165.76</v>
      </c>
      <c r="AC328" s="34">
        <v>246.68</v>
      </c>
      <c r="AD328" s="34">
        <v>1.96</v>
      </c>
      <c r="AE328" s="34">
        <v>7.0000000000000007E-2</v>
      </c>
      <c r="AF328" s="34">
        <v>0.05</v>
      </c>
      <c r="AG328" s="34">
        <v>0.82</v>
      </c>
      <c r="AH328" s="34">
        <v>1.47</v>
      </c>
      <c r="AI328" s="34">
        <v>5.77</v>
      </c>
      <c r="AJ328" s="34">
        <v>0</v>
      </c>
      <c r="AK328" s="34">
        <v>74.83</v>
      </c>
      <c r="AL328" s="34">
        <v>70.69</v>
      </c>
      <c r="AM328" s="34">
        <v>117.28</v>
      </c>
      <c r="AN328" s="34">
        <v>115.21</v>
      </c>
      <c r="AO328" s="34">
        <v>31.21</v>
      </c>
      <c r="AP328" s="34">
        <v>68.739999999999995</v>
      </c>
      <c r="AQ328" s="34">
        <v>25.08</v>
      </c>
      <c r="AR328" s="34">
        <v>76.03</v>
      </c>
      <c r="AS328" s="34">
        <v>93.51</v>
      </c>
      <c r="AT328" s="34">
        <v>146.13</v>
      </c>
      <c r="AU328" s="34">
        <v>148.49</v>
      </c>
      <c r="AV328" s="34">
        <v>42.13</v>
      </c>
      <c r="AW328" s="34">
        <v>74.38</v>
      </c>
      <c r="AX328" s="34">
        <v>395.5</v>
      </c>
      <c r="AY328" s="34">
        <v>0</v>
      </c>
      <c r="AZ328" s="34">
        <v>88.7</v>
      </c>
      <c r="BA328" s="34">
        <v>67.53</v>
      </c>
      <c r="BB328" s="34">
        <v>53.51</v>
      </c>
      <c r="BC328" s="34">
        <v>26.21</v>
      </c>
      <c r="BD328" s="34">
        <v>0</v>
      </c>
      <c r="BE328" s="34">
        <v>0</v>
      </c>
      <c r="BF328" s="34">
        <v>0</v>
      </c>
      <c r="BG328" s="34">
        <v>0</v>
      </c>
      <c r="BH328" s="34">
        <v>0</v>
      </c>
      <c r="BI328" s="34">
        <v>0</v>
      </c>
      <c r="BJ328" s="34">
        <v>0</v>
      </c>
      <c r="BK328" s="34">
        <v>0.27</v>
      </c>
      <c r="BL328" s="34">
        <v>0</v>
      </c>
      <c r="BM328" s="34">
        <v>0.15</v>
      </c>
      <c r="BN328" s="34">
        <v>0.01</v>
      </c>
      <c r="BO328" s="34">
        <v>0.02</v>
      </c>
      <c r="BP328" s="34">
        <v>0</v>
      </c>
      <c r="BQ328" s="34">
        <v>0</v>
      </c>
      <c r="BR328" s="34">
        <v>0</v>
      </c>
      <c r="BS328" s="34">
        <v>0.93</v>
      </c>
      <c r="BT328" s="34">
        <v>0</v>
      </c>
      <c r="BU328" s="34">
        <v>0</v>
      </c>
      <c r="BV328" s="34">
        <v>2.4300000000000002</v>
      </c>
      <c r="BW328" s="34">
        <v>0</v>
      </c>
      <c r="BX328" s="34">
        <v>0</v>
      </c>
      <c r="BY328" s="34">
        <v>0</v>
      </c>
      <c r="BZ328" s="34">
        <v>0</v>
      </c>
      <c r="CA328" s="34">
        <v>0</v>
      </c>
      <c r="CB328" s="34">
        <v>232.75</v>
      </c>
      <c r="CC328" s="33">
        <v>22.54</v>
      </c>
      <c r="CE328" s="31">
        <v>196.69</v>
      </c>
      <c r="CG328" s="31">
        <v>40.24</v>
      </c>
      <c r="CH328" s="31">
        <v>23.72</v>
      </c>
      <c r="CI328" s="31">
        <v>31.98</v>
      </c>
      <c r="CJ328" s="31">
        <v>985.06</v>
      </c>
      <c r="CK328" s="31">
        <v>492.22</v>
      </c>
      <c r="CL328" s="31">
        <v>738.64</v>
      </c>
      <c r="CM328" s="31">
        <v>46.55</v>
      </c>
      <c r="CN328" s="31">
        <v>22.86</v>
      </c>
      <c r="CO328" s="31">
        <v>34.700000000000003</v>
      </c>
      <c r="CP328" s="31">
        <v>0</v>
      </c>
      <c r="CQ328" s="31">
        <v>0.8</v>
      </c>
      <c r="CR328" s="31">
        <v>13.66</v>
      </c>
    </row>
    <row r="329" spans="1:96" s="31" customFormat="1">
      <c r="A329" s="31" t="str">
        <f>"32/3"</f>
        <v>32/3</v>
      </c>
      <c r="B329" s="32" t="s">
        <v>147</v>
      </c>
      <c r="C329" s="33" t="str">
        <f>"160"</f>
        <v>160</v>
      </c>
      <c r="D329" s="33">
        <v>2.67</v>
      </c>
      <c r="E329" s="33">
        <v>0</v>
      </c>
      <c r="F329" s="33">
        <v>4.24</v>
      </c>
      <c r="G329" s="33">
        <v>4.24</v>
      </c>
      <c r="H329" s="33">
        <v>18.5</v>
      </c>
      <c r="I329" s="33">
        <v>117.76027086399999</v>
      </c>
      <c r="J329" s="34">
        <v>0.56000000000000005</v>
      </c>
      <c r="K329" s="34">
        <v>2.6</v>
      </c>
      <c r="L329" s="34">
        <v>0</v>
      </c>
      <c r="M329" s="34">
        <v>0</v>
      </c>
      <c r="N329" s="34">
        <v>6.56</v>
      </c>
      <c r="O329" s="34">
        <v>9.02</v>
      </c>
      <c r="P329" s="34">
        <v>2.92</v>
      </c>
      <c r="Q329" s="34">
        <v>0</v>
      </c>
      <c r="R329" s="34">
        <v>0</v>
      </c>
      <c r="S329" s="34">
        <v>0.38</v>
      </c>
      <c r="T329" s="34">
        <v>2.25</v>
      </c>
      <c r="U329" s="34">
        <v>324.37</v>
      </c>
      <c r="V329" s="34">
        <v>514.88</v>
      </c>
      <c r="W329" s="34">
        <v>40.630000000000003</v>
      </c>
      <c r="X329" s="34">
        <v>36.65</v>
      </c>
      <c r="Y329" s="34">
        <v>72.77</v>
      </c>
      <c r="Z329" s="34">
        <v>1.1399999999999999</v>
      </c>
      <c r="AA329" s="34">
        <v>0</v>
      </c>
      <c r="AB329" s="34">
        <v>5346</v>
      </c>
      <c r="AC329" s="34">
        <v>1010.52</v>
      </c>
      <c r="AD329" s="34">
        <v>2.11</v>
      </c>
      <c r="AE329" s="34">
        <v>0.1</v>
      </c>
      <c r="AF329" s="34">
        <v>0.08</v>
      </c>
      <c r="AG329" s="34">
        <v>1.22</v>
      </c>
      <c r="AH329" s="34">
        <v>1.92</v>
      </c>
      <c r="AI329" s="34">
        <v>11.32</v>
      </c>
      <c r="AJ329" s="34">
        <v>0</v>
      </c>
      <c r="AK329" s="34">
        <v>62.94</v>
      </c>
      <c r="AL329" s="34">
        <v>63.2</v>
      </c>
      <c r="AM329" s="34">
        <v>85.78</v>
      </c>
      <c r="AN329" s="34">
        <v>74.17</v>
      </c>
      <c r="AO329" s="34">
        <v>19.95</v>
      </c>
      <c r="AP329" s="34">
        <v>57.41</v>
      </c>
      <c r="AQ329" s="34">
        <v>19.57</v>
      </c>
      <c r="AR329" s="34">
        <v>65.23</v>
      </c>
      <c r="AS329" s="34">
        <v>83.04</v>
      </c>
      <c r="AT329" s="34">
        <v>137.6</v>
      </c>
      <c r="AU329" s="34">
        <v>163.86</v>
      </c>
      <c r="AV329" s="34">
        <v>27.44</v>
      </c>
      <c r="AW329" s="34">
        <v>57.97</v>
      </c>
      <c r="AX329" s="34">
        <v>384.96</v>
      </c>
      <c r="AY329" s="34">
        <v>0</v>
      </c>
      <c r="AZ329" s="34">
        <v>70.91</v>
      </c>
      <c r="BA329" s="34">
        <v>60.02</v>
      </c>
      <c r="BB329" s="34">
        <v>45.59</v>
      </c>
      <c r="BC329" s="34">
        <v>23.41</v>
      </c>
      <c r="BD329" s="34">
        <v>0</v>
      </c>
      <c r="BE329" s="34">
        <v>0</v>
      </c>
      <c r="BF329" s="34">
        <v>0</v>
      </c>
      <c r="BG329" s="34">
        <v>0</v>
      </c>
      <c r="BH329" s="34">
        <v>0</v>
      </c>
      <c r="BI329" s="34">
        <v>0</v>
      </c>
      <c r="BJ329" s="34">
        <v>0</v>
      </c>
      <c r="BK329" s="34">
        <v>0.28000000000000003</v>
      </c>
      <c r="BL329" s="34">
        <v>0</v>
      </c>
      <c r="BM329" s="34">
        <v>0.17</v>
      </c>
      <c r="BN329" s="34">
        <v>0.01</v>
      </c>
      <c r="BO329" s="34">
        <v>0.03</v>
      </c>
      <c r="BP329" s="34">
        <v>0</v>
      </c>
      <c r="BQ329" s="34">
        <v>0</v>
      </c>
      <c r="BR329" s="34">
        <v>0</v>
      </c>
      <c r="BS329" s="34">
        <v>1.01</v>
      </c>
      <c r="BT329" s="34">
        <v>0</v>
      </c>
      <c r="BU329" s="34">
        <v>0</v>
      </c>
      <c r="BV329" s="34">
        <v>2.36</v>
      </c>
      <c r="BW329" s="34">
        <v>0</v>
      </c>
      <c r="BX329" s="34">
        <v>0</v>
      </c>
      <c r="BY329" s="34">
        <v>0</v>
      </c>
      <c r="BZ329" s="34">
        <v>0</v>
      </c>
      <c r="CA329" s="34">
        <v>0</v>
      </c>
      <c r="CB329" s="34">
        <v>174.88</v>
      </c>
      <c r="CC329" s="33">
        <v>22.99</v>
      </c>
      <c r="CE329" s="31">
        <v>891</v>
      </c>
      <c r="CG329" s="31">
        <v>38.69</v>
      </c>
      <c r="CH329" s="31">
        <v>21.78</v>
      </c>
      <c r="CI329" s="31">
        <v>30.23</v>
      </c>
      <c r="CJ329" s="31">
        <v>1091.8699999999999</v>
      </c>
      <c r="CK329" s="31">
        <v>415.22</v>
      </c>
      <c r="CL329" s="31">
        <v>753.55</v>
      </c>
      <c r="CM329" s="31">
        <v>26.77</v>
      </c>
      <c r="CN329" s="31">
        <v>13.77</v>
      </c>
      <c r="CO329" s="31">
        <v>20.29</v>
      </c>
      <c r="CP329" s="31">
        <v>0</v>
      </c>
      <c r="CQ329" s="31">
        <v>0.8</v>
      </c>
      <c r="CR329" s="31">
        <v>13.93</v>
      </c>
    </row>
    <row r="330" spans="1:96" s="31" customFormat="1">
      <c r="A330" s="31" t="str">
        <f>"16/10"</f>
        <v>16/10</v>
      </c>
      <c r="B330" s="32" t="s">
        <v>148</v>
      </c>
      <c r="C330" s="33" t="str">
        <f>"90"</f>
        <v>90</v>
      </c>
      <c r="D330" s="33">
        <v>11.25</v>
      </c>
      <c r="E330" s="33">
        <v>10.45</v>
      </c>
      <c r="F330" s="33">
        <v>13.03</v>
      </c>
      <c r="G330" s="33">
        <v>1.7</v>
      </c>
      <c r="H330" s="33">
        <v>5.58</v>
      </c>
      <c r="I330" s="33">
        <v>184.88234</v>
      </c>
      <c r="J330" s="34">
        <v>4.09</v>
      </c>
      <c r="K330" s="34">
        <v>1.3</v>
      </c>
      <c r="L330" s="34">
        <v>0</v>
      </c>
      <c r="M330" s="34">
        <v>0</v>
      </c>
      <c r="N330" s="34">
        <v>0.82</v>
      </c>
      <c r="O330" s="34">
        <v>4.57</v>
      </c>
      <c r="P330" s="34">
        <v>0.2</v>
      </c>
      <c r="Q330" s="34">
        <v>0</v>
      </c>
      <c r="R330" s="34">
        <v>0</v>
      </c>
      <c r="S330" s="34">
        <v>0.11</v>
      </c>
      <c r="T330" s="34">
        <v>1.45</v>
      </c>
      <c r="U330" s="34">
        <v>61.17</v>
      </c>
      <c r="V330" s="34">
        <v>47.67</v>
      </c>
      <c r="W330" s="34">
        <v>28.36</v>
      </c>
      <c r="X330" s="34">
        <v>4.28</v>
      </c>
      <c r="Y330" s="34">
        <v>55.97</v>
      </c>
      <c r="Z330" s="34">
        <v>0.74</v>
      </c>
      <c r="AA330" s="34">
        <v>39.229999999999997</v>
      </c>
      <c r="AB330" s="34">
        <v>16.899999999999999</v>
      </c>
      <c r="AC330" s="34">
        <v>74.23</v>
      </c>
      <c r="AD330" s="34">
        <v>1.27</v>
      </c>
      <c r="AE330" s="34">
        <v>0.02</v>
      </c>
      <c r="AF330" s="34">
        <v>7.0000000000000007E-2</v>
      </c>
      <c r="AG330" s="34">
        <v>2.7</v>
      </c>
      <c r="AH330" s="34">
        <v>8.2100000000000009</v>
      </c>
      <c r="AI330" s="34">
        <v>0.03</v>
      </c>
      <c r="AJ330" s="34">
        <v>0</v>
      </c>
      <c r="AK330" s="34">
        <v>672.99</v>
      </c>
      <c r="AL330" s="34">
        <v>682.57</v>
      </c>
      <c r="AM330" s="34">
        <v>1029.81</v>
      </c>
      <c r="AN330" s="34">
        <v>1146.4000000000001</v>
      </c>
      <c r="AO330" s="34">
        <v>317.77</v>
      </c>
      <c r="AP330" s="34">
        <v>579.41</v>
      </c>
      <c r="AQ330" s="34">
        <v>46.9</v>
      </c>
      <c r="AR330" s="34">
        <v>605.1</v>
      </c>
      <c r="AS330" s="34">
        <v>113.78</v>
      </c>
      <c r="AT330" s="34">
        <v>133.33000000000001</v>
      </c>
      <c r="AU330" s="34">
        <v>193.24</v>
      </c>
      <c r="AV330" s="34">
        <v>339.19</v>
      </c>
      <c r="AW330" s="34">
        <v>77.55</v>
      </c>
      <c r="AX330" s="34">
        <v>502.64</v>
      </c>
      <c r="AY330" s="34">
        <v>0.76</v>
      </c>
      <c r="AZ330" s="34">
        <v>166.32</v>
      </c>
      <c r="BA330" s="34">
        <v>159.11000000000001</v>
      </c>
      <c r="BB330" s="34">
        <v>427.35</v>
      </c>
      <c r="BC330" s="34">
        <v>163.74</v>
      </c>
      <c r="BD330" s="34">
        <v>0</v>
      </c>
      <c r="BE330" s="34">
        <v>0</v>
      </c>
      <c r="BF330" s="34">
        <v>0.01</v>
      </c>
      <c r="BG330" s="34">
        <v>0.03</v>
      </c>
      <c r="BH330" s="34">
        <v>0.03</v>
      </c>
      <c r="BI330" s="34">
        <v>7.0000000000000007E-2</v>
      </c>
      <c r="BJ330" s="34">
        <v>0.01</v>
      </c>
      <c r="BK330" s="34">
        <v>0.28000000000000003</v>
      </c>
      <c r="BL330" s="34">
        <v>0.01</v>
      </c>
      <c r="BM330" s="34">
        <v>0.16</v>
      </c>
      <c r="BN330" s="34">
        <v>0.01</v>
      </c>
      <c r="BO330" s="34">
        <v>0.01</v>
      </c>
      <c r="BP330" s="34">
        <v>0</v>
      </c>
      <c r="BQ330" s="34">
        <v>0.01</v>
      </c>
      <c r="BR330" s="34">
        <v>0.01</v>
      </c>
      <c r="BS330" s="34">
        <v>0.57999999999999996</v>
      </c>
      <c r="BT330" s="34">
        <v>0</v>
      </c>
      <c r="BU330" s="34">
        <v>0</v>
      </c>
      <c r="BV330" s="34">
        <v>1.01</v>
      </c>
      <c r="BW330" s="34">
        <v>0</v>
      </c>
      <c r="BX330" s="34">
        <v>0</v>
      </c>
      <c r="BY330" s="34">
        <v>0</v>
      </c>
      <c r="BZ330" s="34">
        <v>0</v>
      </c>
      <c r="CA330" s="34">
        <v>0</v>
      </c>
      <c r="CB330" s="34">
        <v>69.44</v>
      </c>
      <c r="CC330" s="33">
        <v>48.81</v>
      </c>
      <c r="CE330" s="31">
        <v>42.04</v>
      </c>
      <c r="CG330" s="31">
        <v>15.22</v>
      </c>
      <c r="CH330" s="31">
        <v>8.34</v>
      </c>
      <c r="CI330" s="31">
        <v>11.78</v>
      </c>
      <c r="CJ330" s="31">
        <v>424.33</v>
      </c>
      <c r="CK330" s="31">
        <v>207.84</v>
      </c>
      <c r="CL330" s="31">
        <v>316.08999999999997</v>
      </c>
      <c r="CM330" s="31">
        <v>3.45</v>
      </c>
      <c r="CN330" s="31">
        <v>2.6</v>
      </c>
      <c r="CO330" s="31">
        <v>3.03</v>
      </c>
      <c r="CP330" s="31">
        <v>0</v>
      </c>
      <c r="CQ330" s="31">
        <v>0.5</v>
      </c>
      <c r="CR330" s="31">
        <v>29.74</v>
      </c>
    </row>
    <row r="331" spans="1:96" s="31" customFormat="1">
      <c r="A331" s="31" t="str">
        <f>"2"</f>
        <v>2</v>
      </c>
      <c r="B331" s="32" t="s">
        <v>95</v>
      </c>
      <c r="C331" s="33" t="str">
        <f>"42,2"</f>
        <v>42,2</v>
      </c>
      <c r="D331" s="33">
        <v>2.79</v>
      </c>
      <c r="E331" s="33">
        <v>0</v>
      </c>
      <c r="F331" s="33">
        <v>0.28000000000000003</v>
      </c>
      <c r="G331" s="33">
        <v>0.28000000000000003</v>
      </c>
      <c r="H331" s="33">
        <v>19.79</v>
      </c>
      <c r="I331" s="33">
        <v>94.486221999999998</v>
      </c>
      <c r="J331" s="34">
        <v>0</v>
      </c>
      <c r="K331" s="34">
        <v>0</v>
      </c>
      <c r="L331" s="34">
        <v>0</v>
      </c>
      <c r="M331" s="34">
        <v>0</v>
      </c>
      <c r="N331" s="34">
        <v>0.46</v>
      </c>
      <c r="O331" s="34">
        <v>19.239999999999998</v>
      </c>
      <c r="P331" s="34">
        <v>0.08</v>
      </c>
      <c r="Q331" s="34">
        <v>0</v>
      </c>
      <c r="R331" s="34">
        <v>0</v>
      </c>
      <c r="S331" s="34">
        <v>0</v>
      </c>
      <c r="T331" s="34">
        <v>0.76</v>
      </c>
      <c r="U331" s="34">
        <v>0</v>
      </c>
      <c r="V331" s="34">
        <v>0</v>
      </c>
      <c r="W331" s="34">
        <v>0</v>
      </c>
      <c r="X331" s="34">
        <v>0</v>
      </c>
      <c r="Y331" s="34">
        <v>0</v>
      </c>
      <c r="Z331" s="34">
        <v>0</v>
      </c>
      <c r="AA331" s="34">
        <v>0</v>
      </c>
      <c r="AB331" s="34">
        <v>0</v>
      </c>
      <c r="AC331" s="34">
        <v>0</v>
      </c>
      <c r="AD331" s="34">
        <v>0</v>
      </c>
      <c r="AE331" s="34">
        <v>0</v>
      </c>
      <c r="AF331" s="34">
        <v>0</v>
      </c>
      <c r="AG331" s="34">
        <v>0</v>
      </c>
      <c r="AH331" s="34">
        <v>0</v>
      </c>
      <c r="AI331" s="34">
        <v>0</v>
      </c>
      <c r="AJ331" s="34">
        <v>0</v>
      </c>
      <c r="AK331" s="34">
        <v>134.74</v>
      </c>
      <c r="AL331" s="34">
        <v>140.25</v>
      </c>
      <c r="AM331" s="34">
        <v>214.78</v>
      </c>
      <c r="AN331" s="34">
        <v>71.23</v>
      </c>
      <c r="AO331" s="34">
        <v>42.22</v>
      </c>
      <c r="AP331" s="34">
        <v>84.44</v>
      </c>
      <c r="AQ331" s="34">
        <v>31.94</v>
      </c>
      <c r="AR331" s="34">
        <v>152.72999999999999</v>
      </c>
      <c r="AS331" s="34">
        <v>94.72</v>
      </c>
      <c r="AT331" s="34">
        <v>132.16999999999999</v>
      </c>
      <c r="AU331" s="34">
        <v>109.04</v>
      </c>
      <c r="AV331" s="34">
        <v>57.27</v>
      </c>
      <c r="AW331" s="34">
        <v>101.33</v>
      </c>
      <c r="AX331" s="34">
        <v>847.36</v>
      </c>
      <c r="AY331" s="34">
        <v>0</v>
      </c>
      <c r="AZ331" s="34">
        <v>276.08999999999997</v>
      </c>
      <c r="BA331" s="34">
        <v>120.05</v>
      </c>
      <c r="BB331" s="34">
        <v>79.67</v>
      </c>
      <c r="BC331" s="34">
        <v>63.15</v>
      </c>
      <c r="BD331" s="34">
        <v>0</v>
      </c>
      <c r="BE331" s="34">
        <v>0</v>
      </c>
      <c r="BF331" s="34">
        <v>0</v>
      </c>
      <c r="BG331" s="34">
        <v>0</v>
      </c>
      <c r="BH331" s="34">
        <v>0</v>
      </c>
      <c r="BI331" s="34">
        <v>0</v>
      </c>
      <c r="BJ331" s="34">
        <v>0</v>
      </c>
      <c r="BK331" s="34">
        <v>0.03</v>
      </c>
      <c r="BL331" s="34">
        <v>0</v>
      </c>
      <c r="BM331" s="34">
        <v>0</v>
      </c>
      <c r="BN331" s="34">
        <v>0</v>
      </c>
      <c r="BO331" s="34">
        <v>0</v>
      </c>
      <c r="BP331" s="34">
        <v>0</v>
      </c>
      <c r="BQ331" s="34">
        <v>0</v>
      </c>
      <c r="BR331" s="34">
        <v>0</v>
      </c>
      <c r="BS331" s="34">
        <v>0.03</v>
      </c>
      <c r="BT331" s="34">
        <v>0</v>
      </c>
      <c r="BU331" s="34">
        <v>0</v>
      </c>
      <c r="BV331" s="34">
        <v>0.12</v>
      </c>
      <c r="BW331" s="34">
        <v>0.01</v>
      </c>
      <c r="BX331" s="34">
        <v>0</v>
      </c>
      <c r="BY331" s="34">
        <v>0</v>
      </c>
      <c r="BZ331" s="34">
        <v>0</v>
      </c>
      <c r="CA331" s="34">
        <v>0</v>
      </c>
      <c r="CB331" s="34">
        <v>16.5</v>
      </c>
      <c r="CC331" s="33">
        <v>3.04</v>
      </c>
      <c r="CE331" s="31">
        <v>0</v>
      </c>
      <c r="CG331" s="31">
        <v>0</v>
      </c>
      <c r="CH331" s="31">
        <v>0</v>
      </c>
      <c r="CI331" s="31">
        <v>0</v>
      </c>
      <c r="CJ331" s="31">
        <v>802.15</v>
      </c>
      <c r="CK331" s="31">
        <v>309.04000000000002</v>
      </c>
      <c r="CL331" s="31">
        <v>555.6</v>
      </c>
      <c r="CM331" s="31">
        <v>6.42</v>
      </c>
      <c r="CN331" s="31">
        <v>6.42</v>
      </c>
      <c r="CO331" s="31">
        <v>6.42</v>
      </c>
      <c r="CP331" s="31">
        <v>0</v>
      </c>
      <c r="CQ331" s="31">
        <v>0</v>
      </c>
      <c r="CR331" s="31">
        <v>2.5299999999999998</v>
      </c>
    </row>
    <row r="332" spans="1:96" s="31" customFormat="1">
      <c r="A332" s="31" t="str">
        <f>"3"</f>
        <v>3</v>
      </c>
      <c r="B332" s="32" t="s">
        <v>104</v>
      </c>
      <c r="C332" s="33" t="str">
        <f>"20"</f>
        <v>20</v>
      </c>
      <c r="D332" s="33">
        <v>1.32</v>
      </c>
      <c r="E332" s="33">
        <v>0</v>
      </c>
      <c r="F332" s="33">
        <v>0.24</v>
      </c>
      <c r="G332" s="33">
        <v>0.24</v>
      </c>
      <c r="H332" s="33">
        <v>8.34</v>
      </c>
      <c r="I332" s="33">
        <v>38.676000000000002</v>
      </c>
      <c r="J332" s="34">
        <v>0.04</v>
      </c>
      <c r="K332" s="34">
        <v>0</v>
      </c>
      <c r="L332" s="34">
        <v>0</v>
      </c>
      <c r="M332" s="34">
        <v>0</v>
      </c>
      <c r="N332" s="34">
        <v>0.24</v>
      </c>
      <c r="O332" s="34">
        <v>6.44</v>
      </c>
      <c r="P332" s="34">
        <v>1.66</v>
      </c>
      <c r="Q332" s="34">
        <v>0</v>
      </c>
      <c r="R332" s="34">
        <v>0</v>
      </c>
      <c r="S332" s="34">
        <v>0.2</v>
      </c>
      <c r="T332" s="34">
        <v>0.5</v>
      </c>
      <c r="U332" s="34">
        <v>122</v>
      </c>
      <c r="V332" s="34">
        <v>49</v>
      </c>
      <c r="W332" s="34">
        <v>7</v>
      </c>
      <c r="X332" s="34">
        <v>9.4</v>
      </c>
      <c r="Y332" s="34">
        <v>31.6</v>
      </c>
      <c r="Z332" s="34">
        <v>0.78</v>
      </c>
      <c r="AA332" s="34">
        <v>0</v>
      </c>
      <c r="AB332" s="34">
        <v>1</v>
      </c>
      <c r="AC332" s="34">
        <v>0.2</v>
      </c>
      <c r="AD332" s="34">
        <v>0.28000000000000003</v>
      </c>
      <c r="AE332" s="34">
        <v>0.04</v>
      </c>
      <c r="AF332" s="34">
        <v>0.02</v>
      </c>
      <c r="AG332" s="34">
        <v>0.14000000000000001</v>
      </c>
      <c r="AH332" s="34">
        <v>0.4</v>
      </c>
      <c r="AI332" s="34">
        <v>0</v>
      </c>
      <c r="AJ332" s="34">
        <v>0</v>
      </c>
      <c r="AK332" s="34">
        <v>0</v>
      </c>
      <c r="AL332" s="34">
        <v>0</v>
      </c>
      <c r="AM332" s="34">
        <v>85.4</v>
      </c>
      <c r="AN332" s="34">
        <v>44.6</v>
      </c>
      <c r="AO332" s="34">
        <v>18.600000000000001</v>
      </c>
      <c r="AP332" s="34">
        <v>39.6</v>
      </c>
      <c r="AQ332" s="34">
        <v>16</v>
      </c>
      <c r="AR332" s="34">
        <v>74.2</v>
      </c>
      <c r="AS332" s="34">
        <v>59.4</v>
      </c>
      <c r="AT332" s="34">
        <v>58.2</v>
      </c>
      <c r="AU332" s="34">
        <v>92.8</v>
      </c>
      <c r="AV332" s="34">
        <v>24.8</v>
      </c>
      <c r="AW332" s="34">
        <v>62</v>
      </c>
      <c r="AX332" s="34">
        <v>305.8</v>
      </c>
      <c r="AY332" s="34">
        <v>0</v>
      </c>
      <c r="AZ332" s="34">
        <v>105.2</v>
      </c>
      <c r="BA332" s="34">
        <v>58.2</v>
      </c>
      <c r="BB332" s="34">
        <v>36</v>
      </c>
      <c r="BC332" s="34">
        <v>26</v>
      </c>
      <c r="BD332" s="34">
        <v>0</v>
      </c>
      <c r="BE332" s="34">
        <v>0</v>
      </c>
      <c r="BF332" s="34">
        <v>0</v>
      </c>
      <c r="BG332" s="34">
        <v>0</v>
      </c>
      <c r="BH332" s="34">
        <v>0</v>
      </c>
      <c r="BI332" s="34">
        <v>0</v>
      </c>
      <c r="BJ332" s="34">
        <v>0</v>
      </c>
      <c r="BK332" s="34">
        <v>0.03</v>
      </c>
      <c r="BL332" s="34">
        <v>0</v>
      </c>
      <c r="BM332" s="34">
        <v>0</v>
      </c>
      <c r="BN332" s="34">
        <v>0</v>
      </c>
      <c r="BO332" s="34">
        <v>0</v>
      </c>
      <c r="BP332" s="34">
        <v>0</v>
      </c>
      <c r="BQ332" s="34">
        <v>0</v>
      </c>
      <c r="BR332" s="34">
        <v>0</v>
      </c>
      <c r="BS332" s="34">
        <v>0.02</v>
      </c>
      <c r="BT332" s="34">
        <v>0</v>
      </c>
      <c r="BU332" s="34">
        <v>0</v>
      </c>
      <c r="BV332" s="34">
        <v>0.1</v>
      </c>
      <c r="BW332" s="34">
        <v>0.02</v>
      </c>
      <c r="BX332" s="34">
        <v>0</v>
      </c>
      <c r="BY332" s="34">
        <v>0</v>
      </c>
      <c r="BZ332" s="34">
        <v>0</v>
      </c>
      <c r="CA332" s="34">
        <v>0</v>
      </c>
      <c r="CB332" s="34">
        <v>9.4</v>
      </c>
      <c r="CC332" s="33">
        <v>1.48</v>
      </c>
      <c r="CE332" s="31">
        <v>0.17</v>
      </c>
      <c r="CG332" s="31">
        <v>0</v>
      </c>
      <c r="CH332" s="31">
        <v>0</v>
      </c>
      <c r="CI332" s="31">
        <v>0</v>
      </c>
      <c r="CJ332" s="31">
        <v>0</v>
      </c>
      <c r="CK332" s="31">
        <v>0</v>
      </c>
      <c r="CL332" s="31">
        <v>0</v>
      </c>
      <c r="CM332" s="31">
        <v>0</v>
      </c>
      <c r="CN332" s="31">
        <v>0</v>
      </c>
      <c r="CO332" s="31">
        <v>0</v>
      </c>
      <c r="CP332" s="31">
        <v>0</v>
      </c>
      <c r="CQ332" s="31">
        <v>0</v>
      </c>
      <c r="CR332" s="31">
        <v>1.23</v>
      </c>
    </row>
    <row r="333" spans="1:96" s="31" customFormat="1" ht="24">
      <c r="A333" s="31" t="str">
        <f>"18/1"</f>
        <v>18/1</v>
      </c>
      <c r="B333" s="32" t="s">
        <v>149</v>
      </c>
      <c r="C333" s="33" t="str">
        <f>"200"</f>
        <v>200</v>
      </c>
      <c r="D333" s="33">
        <v>0.15</v>
      </c>
      <c r="E333" s="33">
        <v>0</v>
      </c>
      <c r="F333" s="33">
        <v>7.0000000000000007E-2</v>
      </c>
      <c r="G333" s="33">
        <v>0.08</v>
      </c>
      <c r="H333" s="33">
        <v>8.1199999999999992</v>
      </c>
      <c r="I333" s="33">
        <v>32.166047999999996</v>
      </c>
      <c r="J333" s="34">
        <v>0</v>
      </c>
      <c r="K333" s="34">
        <v>0</v>
      </c>
      <c r="L333" s="34">
        <v>0</v>
      </c>
      <c r="M333" s="34">
        <v>0</v>
      </c>
      <c r="N333" s="34">
        <v>7.7</v>
      </c>
      <c r="O333" s="34">
        <v>0.02</v>
      </c>
      <c r="P333" s="34">
        <v>0.4</v>
      </c>
      <c r="Q333" s="34">
        <v>0</v>
      </c>
      <c r="R333" s="34">
        <v>0</v>
      </c>
      <c r="S333" s="34">
        <v>0.26</v>
      </c>
      <c r="T333" s="34">
        <v>0.09</v>
      </c>
      <c r="U333" s="34">
        <v>3.67</v>
      </c>
      <c r="V333" s="34">
        <v>28.52</v>
      </c>
      <c r="W333" s="34">
        <v>7.22</v>
      </c>
      <c r="X333" s="34">
        <v>3.13</v>
      </c>
      <c r="Y333" s="34">
        <v>4</v>
      </c>
      <c r="Z333" s="34">
        <v>0.23</v>
      </c>
      <c r="AA333" s="34">
        <v>0</v>
      </c>
      <c r="AB333" s="34">
        <v>4.8</v>
      </c>
      <c r="AC333" s="34">
        <v>1</v>
      </c>
      <c r="AD333" s="34">
        <v>0.1</v>
      </c>
      <c r="AE333" s="34">
        <v>0</v>
      </c>
      <c r="AF333" s="34">
        <v>0.01</v>
      </c>
      <c r="AG333" s="34">
        <v>0.05</v>
      </c>
      <c r="AH333" s="34">
        <v>0.08</v>
      </c>
      <c r="AI333" s="34">
        <v>4.8</v>
      </c>
      <c r="AJ333" s="34">
        <v>0</v>
      </c>
      <c r="AK333" s="34">
        <v>4.32</v>
      </c>
      <c r="AL333" s="34">
        <v>3.38</v>
      </c>
      <c r="AM333" s="34">
        <v>7.9</v>
      </c>
      <c r="AN333" s="34">
        <v>6.2</v>
      </c>
      <c r="AO333" s="34">
        <v>0.19</v>
      </c>
      <c r="AP333" s="34">
        <v>4.7</v>
      </c>
      <c r="AQ333" s="34">
        <v>1.69</v>
      </c>
      <c r="AR333" s="34">
        <v>4.32</v>
      </c>
      <c r="AS333" s="34">
        <v>7.9</v>
      </c>
      <c r="AT333" s="34">
        <v>6.58</v>
      </c>
      <c r="AU333" s="34">
        <v>34.22</v>
      </c>
      <c r="AV333" s="34">
        <v>3.01</v>
      </c>
      <c r="AW333" s="34">
        <v>6.2</v>
      </c>
      <c r="AX333" s="34">
        <v>22.56</v>
      </c>
      <c r="AY333" s="34">
        <v>0</v>
      </c>
      <c r="AZ333" s="34">
        <v>4.8899999999999997</v>
      </c>
      <c r="BA333" s="34">
        <v>5.83</v>
      </c>
      <c r="BB333" s="34">
        <v>5.08</v>
      </c>
      <c r="BC333" s="34">
        <v>1.32</v>
      </c>
      <c r="BD333" s="34">
        <v>0</v>
      </c>
      <c r="BE333" s="34">
        <v>0</v>
      </c>
      <c r="BF333" s="34">
        <v>0</v>
      </c>
      <c r="BG333" s="34">
        <v>0</v>
      </c>
      <c r="BH333" s="34">
        <v>0</v>
      </c>
      <c r="BI333" s="34">
        <v>0</v>
      </c>
      <c r="BJ333" s="34">
        <v>0</v>
      </c>
      <c r="BK333" s="34">
        <v>0</v>
      </c>
      <c r="BL333" s="34">
        <v>0</v>
      </c>
      <c r="BM333" s="34">
        <v>0</v>
      </c>
      <c r="BN333" s="34">
        <v>0</v>
      </c>
      <c r="BO333" s="34">
        <v>0</v>
      </c>
      <c r="BP333" s="34">
        <v>0</v>
      </c>
      <c r="BQ333" s="34">
        <v>0</v>
      </c>
      <c r="BR333" s="34">
        <v>0</v>
      </c>
      <c r="BS333" s="34">
        <v>0</v>
      </c>
      <c r="BT333" s="34">
        <v>0</v>
      </c>
      <c r="BU333" s="34">
        <v>0</v>
      </c>
      <c r="BV333" s="34">
        <v>0</v>
      </c>
      <c r="BW333" s="34">
        <v>0</v>
      </c>
      <c r="BX333" s="34">
        <v>0</v>
      </c>
      <c r="BY333" s="34">
        <v>0</v>
      </c>
      <c r="BZ333" s="34">
        <v>0</v>
      </c>
      <c r="CA333" s="34">
        <v>0</v>
      </c>
      <c r="CB333" s="34">
        <v>231.49</v>
      </c>
      <c r="CC333" s="33">
        <v>8.73</v>
      </c>
      <c r="CE333" s="31">
        <v>0.8</v>
      </c>
      <c r="CG333" s="31">
        <v>1.6</v>
      </c>
      <c r="CH333" s="31">
        <v>0.4</v>
      </c>
      <c r="CI333" s="31">
        <v>1</v>
      </c>
      <c r="CJ333" s="31">
        <v>40</v>
      </c>
      <c r="CK333" s="31">
        <v>18.2</v>
      </c>
      <c r="CL333" s="31">
        <v>29.1</v>
      </c>
      <c r="CM333" s="31">
        <v>0</v>
      </c>
      <c r="CN333" s="31">
        <v>0</v>
      </c>
      <c r="CO333" s="31">
        <v>0</v>
      </c>
      <c r="CP333" s="31">
        <v>7</v>
      </c>
      <c r="CQ333" s="31">
        <v>0</v>
      </c>
      <c r="CR333" s="31">
        <v>5.29</v>
      </c>
    </row>
    <row r="334" spans="1:96" s="28" customFormat="1">
      <c r="A334" s="28" t="str">
        <f>"13"</f>
        <v>13</v>
      </c>
      <c r="B334" s="29" t="s">
        <v>106</v>
      </c>
      <c r="C334" s="30" t="str">
        <f>"150"</f>
        <v>150</v>
      </c>
      <c r="D334" s="30">
        <v>0.6</v>
      </c>
      <c r="E334" s="30">
        <v>0</v>
      </c>
      <c r="F334" s="30">
        <v>0.6</v>
      </c>
      <c r="G334" s="30">
        <v>0.6</v>
      </c>
      <c r="H334" s="30">
        <v>17.399999999999999</v>
      </c>
      <c r="I334" s="30">
        <v>73.02</v>
      </c>
      <c r="J334" s="18">
        <v>0.15</v>
      </c>
      <c r="K334" s="18">
        <v>0</v>
      </c>
      <c r="L334" s="18">
        <v>0</v>
      </c>
      <c r="M334" s="18">
        <v>0</v>
      </c>
      <c r="N334" s="18">
        <v>13.5</v>
      </c>
      <c r="O334" s="18">
        <v>1.2</v>
      </c>
      <c r="P334" s="18">
        <v>2.7</v>
      </c>
      <c r="Q334" s="18">
        <v>0</v>
      </c>
      <c r="R334" s="18">
        <v>0</v>
      </c>
      <c r="S334" s="18">
        <v>1.2</v>
      </c>
      <c r="T334" s="18">
        <v>0.75</v>
      </c>
      <c r="U334" s="18">
        <v>39</v>
      </c>
      <c r="V334" s="18">
        <v>417</v>
      </c>
      <c r="W334" s="18">
        <v>24</v>
      </c>
      <c r="X334" s="18">
        <v>13.5</v>
      </c>
      <c r="Y334" s="18">
        <v>16.5</v>
      </c>
      <c r="Z334" s="18">
        <v>3.3</v>
      </c>
      <c r="AA334" s="18">
        <v>0</v>
      </c>
      <c r="AB334" s="18">
        <v>45</v>
      </c>
      <c r="AC334" s="18">
        <v>7.5</v>
      </c>
      <c r="AD334" s="18">
        <v>0.3</v>
      </c>
      <c r="AE334" s="18">
        <v>0.05</v>
      </c>
      <c r="AF334" s="18">
        <v>0.03</v>
      </c>
      <c r="AG334" s="18">
        <v>0.45</v>
      </c>
      <c r="AH334" s="18">
        <v>0.6</v>
      </c>
      <c r="AI334" s="18">
        <v>15</v>
      </c>
      <c r="AJ334" s="18">
        <v>0</v>
      </c>
      <c r="AK334" s="18">
        <v>18</v>
      </c>
      <c r="AL334" s="18">
        <v>19.5</v>
      </c>
      <c r="AM334" s="18">
        <v>28.5</v>
      </c>
      <c r="AN334" s="18">
        <v>27</v>
      </c>
      <c r="AO334" s="18">
        <v>4.5</v>
      </c>
      <c r="AP334" s="18">
        <v>16.5</v>
      </c>
      <c r="AQ334" s="18">
        <v>4.5</v>
      </c>
      <c r="AR334" s="18">
        <v>13.5</v>
      </c>
      <c r="AS334" s="18">
        <v>25.5</v>
      </c>
      <c r="AT334" s="18">
        <v>15</v>
      </c>
      <c r="AU334" s="18">
        <v>117</v>
      </c>
      <c r="AV334" s="18">
        <v>10.5</v>
      </c>
      <c r="AW334" s="18">
        <v>21</v>
      </c>
      <c r="AX334" s="18">
        <v>63</v>
      </c>
      <c r="AY334" s="18">
        <v>0</v>
      </c>
      <c r="AZ334" s="18">
        <v>19.5</v>
      </c>
      <c r="BA334" s="18">
        <v>24</v>
      </c>
      <c r="BB334" s="18">
        <v>9</v>
      </c>
      <c r="BC334" s="18">
        <v>7.5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18">
        <v>0</v>
      </c>
      <c r="BO334" s="18">
        <v>0</v>
      </c>
      <c r="BP334" s="18">
        <v>0</v>
      </c>
      <c r="BQ334" s="18">
        <v>0</v>
      </c>
      <c r="BR334" s="18">
        <v>0</v>
      </c>
      <c r="BS334" s="18">
        <v>0</v>
      </c>
      <c r="BT334" s="18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0</v>
      </c>
      <c r="BZ334" s="18">
        <v>0</v>
      </c>
      <c r="CA334" s="18">
        <v>0</v>
      </c>
      <c r="CB334" s="18">
        <v>129.44999999999999</v>
      </c>
      <c r="CC334" s="30">
        <v>27</v>
      </c>
      <c r="CE334" s="28">
        <v>7.5</v>
      </c>
      <c r="CG334" s="28">
        <v>3</v>
      </c>
      <c r="CH334" s="28">
        <v>3</v>
      </c>
      <c r="CI334" s="28">
        <v>3</v>
      </c>
      <c r="CJ334" s="28">
        <v>225</v>
      </c>
      <c r="CK334" s="28">
        <v>225</v>
      </c>
      <c r="CL334" s="28">
        <v>225</v>
      </c>
      <c r="CM334" s="28">
        <v>0</v>
      </c>
      <c r="CN334" s="28">
        <v>0</v>
      </c>
      <c r="CO334" s="28">
        <v>0</v>
      </c>
      <c r="CP334" s="28">
        <v>0</v>
      </c>
      <c r="CQ334" s="28">
        <v>0</v>
      </c>
      <c r="CR334" s="28">
        <v>22.5</v>
      </c>
    </row>
    <row r="335" spans="1:96" s="38" customFormat="1" ht="11.4">
      <c r="B335" s="35" t="s">
        <v>107</v>
      </c>
      <c r="C335" s="36"/>
      <c r="D335" s="36">
        <v>28.55</v>
      </c>
      <c r="E335" s="36">
        <v>10.45</v>
      </c>
      <c r="F335" s="36">
        <v>26.38</v>
      </c>
      <c r="G335" s="36">
        <v>15.05</v>
      </c>
      <c r="H335" s="36">
        <v>95.82</v>
      </c>
      <c r="I335" s="36">
        <v>691.73</v>
      </c>
      <c r="J335" s="37">
        <v>6.21</v>
      </c>
      <c r="K335" s="37">
        <v>8.84</v>
      </c>
      <c r="L335" s="37">
        <v>0</v>
      </c>
      <c r="M335" s="37">
        <v>0</v>
      </c>
      <c r="N335" s="37">
        <v>34.06</v>
      </c>
      <c r="O335" s="37">
        <v>51.17</v>
      </c>
      <c r="P335" s="37">
        <v>10.6</v>
      </c>
      <c r="Q335" s="37">
        <v>0</v>
      </c>
      <c r="R335" s="37">
        <v>0</v>
      </c>
      <c r="S335" s="37">
        <v>2.57</v>
      </c>
      <c r="T335" s="37">
        <v>8.66</v>
      </c>
      <c r="U335" s="37">
        <v>1121.21</v>
      </c>
      <c r="V335" s="37">
        <v>1555.72</v>
      </c>
      <c r="W335" s="37">
        <v>150.69</v>
      </c>
      <c r="X335" s="37">
        <v>96.22</v>
      </c>
      <c r="Y335" s="37">
        <v>259.01</v>
      </c>
      <c r="Z335" s="37">
        <v>7.3</v>
      </c>
      <c r="AA335" s="37">
        <v>41.63</v>
      </c>
      <c r="AB335" s="37">
        <v>6598.51</v>
      </c>
      <c r="AC335" s="37">
        <v>1343.25</v>
      </c>
      <c r="AD335" s="37">
        <v>7.66</v>
      </c>
      <c r="AE335" s="37">
        <v>0.28999999999999998</v>
      </c>
      <c r="AF335" s="37">
        <v>0.27</v>
      </c>
      <c r="AG335" s="37">
        <v>5.66</v>
      </c>
      <c r="AH335" s="37">
        <v>13.06</v>
      </c>
      <c r="AI335" s="37">
        <v>54.79</v>
      </c>
      <c r="AJ335" s="37">
        <v>0</v>
      </c>
      <c r="AK335" s="37">
        <v>993.68</v>
      </c>
      <c r="AL335" s="37">
        <v>1001.43</v>
      </c>
      <c r="AM335" s="37">
        <v>1598.01</v>
      </c>
      <c r="AN335" s="37">
        <v>1511.52</v>
      </c>
      <c r="AO335" s="37">
        <v>443.4</v>
      </c>
      <c r="AP335" s="37">
        <v>870.87</v>
      </c>
      <c r="AQ335" s="37">
        <v>150.21</v>
      </c>
      <c r="AR335" s="37">
        <v>1014.28</v>
      </c>
      <c r="AS335" s="37">
        <v>508.1</v>
      </c>
      <c r="AT335" s="37">
        <v>668</v>
      </c>
      <c r="AU335" s="37">
        <v>929.93</v>
      </c>
      <c r="AV335" s="37">
        <v>516.22</v>
      </c>
      <c r="AW335" s="37">
        <v>422.61</v>
      </c>
      <c r="AX335" s="37">
        <v>2646.83</v>
      </c>
      <c r="AY335" s="37">
        <v>0.76</v>
      </c>
      <c r="AZ335" s="37">
        <v>755.83</v>
      </c>
      <c r="BA335" s="37">
        <v>520.97</v>
      </c>
      <c r="BB335" s="37">
        <v>678.03</v>
      </c>
      <c r="BC335" s="37">
        <v>319.77999999999997</v>
      </c>
      <c r="BD335" s="37">
        <v>0</v>
      </c>
      <c r="BE335" s="37">
        <v>0</v>
      </c>
      <c r="BF335" s="37">
        <v>0.01</v>
      </c>
      <c r="BG335" s="37">
        <v>0.03</v>
      </c>
      <c r="BH335" s="37">
        <v>0.03</v>
      </c>
      <c r="BI335" s="37">
        <v>7.0000000000000007E-2</v>
      </c>
      <c r="BJ335" s="37">
        <v>0.01</v>
      </c>
      <c r="BK335" s="37">
        <v>1.1100000000000001</v>
      </c>
      <c r="BL335" s="37">
        <v>0.01</v>
      </c>
      <c r="BM335" s="37">
        <v>0.63</v>
      </c>
      <c r="BN335" s="37">
        <v>0.05</v>
      </c>
      <c r="BO335" s="37">
        <v>0.09</v>
      </c>
      <c r="BP335" s="37">
        <v>0</v>
      </c>
      <c r="BQ335" s="37">
        <v>0.01</v>
      </c>
      <c r="BR335" s="37">
        <v>0.02</v>
      </c>
      <c r="BS335" s="37">
        <v>3.4</v>
      </c>
      <c r="BT335" s="37">
        <v>0</v>
      </c>
      <c r="BU335" s="37">
        <v>0</v>
      </c>
      <c r="BV335" s="37">
        <v>8.1</v>
      </c>
      <c r="BW335" s="37">
        <v>0.03</v>
      </c>
      <c r="BX335" s="37">
        <v>0</v>
      </c>
      <c r="BY335" s="37">
        <v>0</v>
      </c>
      <c r="BZ335" s="37">
        <v>0</v>
      </c>
      <c r="CA335" s="37">
        <v>0</v>
      </c>
      <c r="CB335" s="37">
        <v>915.82</v>
      </c>
      <c r="CC335" s="36">
        <f>SUM($CC$326:$CC$334)</f>
        <v>145.65000000000003</v>
      </c>
      <c r="CD335" s="38">
        <f>$I$335/$I$336*100</f>
        <v>48.090907826860771</v>
      </c>
      <c r="CE335" s="38">
        <v>1141.3800000000001</v>
      </c>
      <c r="CG335" s="38">
        <v>114.38</v>
      </c>
      <c r="CH335" s="38">
        <v>64.599999999999994</v>
      </c>
      <c r="CI335" s="38">
        <v>89.49</v>
      </c>
      <c r="CJ335" s="38">
        <v>4056.02</v>
      </c>
      <c r="CK335" s="38">
        <v>1784.28</v>
      </c>
      <c r="CL335" s="38">
        <v>2920.15</v>
      </c>
      <c r="CM335" s="38">
        <v>89.24</v>
      </c>
      <c r="CN335" s="38">
        <v>51.4</v>
      </c>
      <c r="CO335" s="38">
        <v>70.34</v>
      </c>
      <c r="CP335" s="38">
        <v>7</v>
      </c>
      <c r="CQ335" s="38">
        <v>2.4</v>
      </c>
    </row>
    <row r="336" spans="1:96" s="38" customFormat="1" ht="11.4">
      <c r="B336" s="35" t="s">
        <v>108</v>
      </c>
      <c r="C336" s="36"/>
      <c r="D336" s="36">
        <v>46.18</v>
      </c>
      <c r="E336" s="36">
        <v>19.98</v>
      </c>
      <c r="F336" s="36">
        <v>46.78</v>
      </c>
      <c r="G336" s="36">
        <v>16.55</v>
      </c>
      <c r="H336" s="36">
        <v>169.89</v>
      </c>
      <c r="I336" s="36">
        <v>1438.38</v>
      </c>
      <c r="J336" s="37">
        <v>12.67</v>
      </c>
      <c r="K336" s="37">
        <v>8.94</v>
      </c>
      <c r="L336" s="37">
        <v>0</v>
      </c>
      <c r="M336" s="37">
        <v>0</v>
      </c>
      <c r="N336" s="37">
        <v>67.27</v>
      </c>
      <c r="O336" s="37">
        <v>90.57</v>
      </c>
      <c r="P336" s="37">
        <v>12.05</v>
      </c>
      <c r="Q336" s="37">
        <v>0</v>
      </c>
      <c r="R336" s="37">
        <v>0</v>
      </c>
      <c r="S336" s="37">
        <v>3.19</v>
      </c>
      <c r="T336" s="37">
        <v>12.16</v>
      </c>
      <c r="U336" s="37">
        <v>1645.23</v>
      </c>
      <c r="V336" s="37">
        <v>1791.11</v>
      </c>
      <c r="W336" s="37">
        <v>351.77</v>
      </c>
      <c r="X336" s="37">
        <v>140.13999999999999</v>
      </c>
      <c r="Y336" s="37">
        <v>518.15</v>
      </c>
      <c r="Z336" s="37">
        <v>9.41</v>
      </c>
      <c r="AA336" s="37">
        <v>187.07</v>
      </c>
      <c r="AB336" s="37">
        <v>6662.37</v>
      </c>
      <c r="AC336" s="37">
        <v>1513.34</v>
      </c>
      <c r="AD336" s="37">
        <v>8.18</v>
      </c>
      <c r="AE336" s="37">
        <v>0.45</v>
      </c>
      <c r="AF336" s="37">
        <v>0.57999999999999996</v>
      </c>
      <c r="AG336" s="37">
        <v>6.29</v>
      </c>
      <c r="AH336" s="37">
        <v>17.600000000000001</v>
      </c>
      <c r="AI336" s="37">
        <v>56.2</v>
      </c>
      <c r="AJ336" s="37">
        <v>0</v>
      </c>
      <c r="AK336" s="37">
        <v>1871.16</v>
      </c>
      <c r="AL336" s="37">
        <v>1727.31</v>
      </c>
      <c r="AM336" s="37">
        <v>3136.88</v>
      </c>
      <c r="AN336" s="37">
        <v>2344.2600000000002</v>
      </c>
      <c r="AO336" s="37">
        <v>858.35</v>
      </c>
      <c r="AP336" s="37">
        <v>1513.71</v>
      </c>
      <c r="AQ336" s="37">
        <v>419.92</v>
      </c>
      <c r="AR336" s="37">
        <v>1840.59</v>
      </c>
      <c r="AS336" s="37">
        <v>1307.19</v>
      </c>
      <c r="AT336" s="37">
        <v>1324</v>
      </c>
      <c r="AU336" s="37">
        <v>1882.25</v>
      </c>
      <c r="AV336" s="37">
        <v>946.03</v>
      </c>
      <c r="AW336" s="37">
        <v>825.59</v>
      </c>
      <c r="AX336" s="37">
        <v>5376.47</v>
      </c>
      <c r="AY336" s="37">
        <v>6.36</v>
      </c>
      <c r="AZ336" s="37">
        <v>1684.06</v>
      </c>
      <c r="BA336" s="37">
        <v>1365.13</v>
      </c>
      <c r="BB336" s="37">
        <v>1343.99</v>
      </c>
      <c r="BC336" s="37">
        <v>596.77</v>
      </c>
      <c r="BD336" s="37">
        <v>0.11</v>
      </c>
      <c r="BE336" s="37">
        <v>0.06</v>
      </c>
      <c r="BF336" s="37">
        <v>0.08</v>
      </c>
      <c r="BG336" s="37">
        <v>0.22</v>
      </c>
      <c r="BH336" s="37">
        <v>0.22</v>
      </c>
      <c r="BI336" s="37">
        <v>0.63</v>
      </c>
      <c r="BJ336" s="37">
        <v>0.04</v>
      </c>
      <c r="BK336" s="37">
        <v>2.71</v>
      </c>
      <c r="BL336" s="37">
        <v>0.02</v>
      </c>
      <c r="BM336" s="37">
        <v>1.26</v>
      </c>
      <c r="BN336" s="37">
        <v>7.0000000000000007E-2</v>
      </c>
      <c r="BO336" s="37">
        <v>0.09</v>
      </c>
      <c r="BP336" s="37">
        <v>0</v>
      </c>
      <c r="BQ336" s="37">
        <v>0.11</v>
      </c>
      <c r="BR336" s="37">
        <v>0.17</v>
      </c>
      <c r="BS336" s="37">
        <v>4.9800000000000004</v>
      </c>
      <c r="BT336" s="37">
        <v>0</v>
      </c>
      <c r="BU336" s="37">
        <v>0</v>
      </c>
      <c r="BV336" s="37">
        <v>8.98</v>
      </c>
      <c r="BW336" s="37">
        <v>0.05</v>
      </c>
      <c r="BX336" s="37">
        <v>0</v>
      </c>
      <c r="BY336" s="37">
        <v>0</v>
      </c>
      <c r="BZ336" s="37">
        <v>0</v>
      </c>
      <c r="CA336" s="37">
        <v>0</v>
      </c>
      <c r="CB336" s="37">
        <v>1314.69</v>
      </c>
      <c r="CC336" s="36">
        <v>211.06999999999996</v>
      </c>
      <c r="CE336" s="38">
        <v>1297.46</v>
      </c>
      <c r="CG336" s="38">
        <v>146.63</v>
      </c>
      <c r="CH336" s="38">
        <v>81.59</v>
      </c>
      <c r="CI336" s="38">
        <v>114.11</v>
      </c>
      <c r="CJ336" s="38">
        <v>7350.03</v>
      </c>
      <c r="CK336" s="38">
        <v>3503.05</v>
      </c>
      <c r="CL336" s="38">
        <v>5426.54</v>
      </c>
      <c r="CM336" s="38">
        <v>120.98</v>
      </c>
      <c r="CN336" s="38">
        <v>70.2</v>
      </c>
      <c r="CO336" s="38">
        <v>95.61</v>
      </c>
      <c r="CP336" s="38">
        <v>17.600000000000001</v>
      </c>
      <c r="CQ336" s="38">
        <v>3.3</v>
      </c>
    </row>
    <row r="337" spans="1:96" hidden="1">
      <c r="C337" s="16"/>
      <c r="D337" s="16"/>
      <c r="E337" s="16"/>
      <c r="F337" s="16"/>
      <c r="G337" s="16"/>
      <c r="H337" s="16"/>
      <c r="I337" s="16"/>
    </row>
    <row r="338" spans="1:96" hidden="1">
      <c r="B338" s="14" t="s">
        <v>109</v>
      </c>
      <c r="C338" s="16"/>
      <c r="D338" s="16">
        <v>13</v>
      </c>
      <c r="E338" s="16"/>
      <c r="F338" s="16">
        <v>35</v>
      </c>
      <c r="G338" s="16"/>
      <c r="H338" s="16">
        <v>52</v>
      </c>
      <c r="I338" s="16"/>
    </row>
    <row r="339" spans="1:96" hidden="1">
      <c r="C339" s="16"/>
      <c r="D339" s="16"/>
      <c r="E339" s="16"/>
      <c r="F339" s="16"/>
      <c r="G339" s="16"/>
      <c r="H339" s="16"/>
      <c r="I339" s="16"/>
    </row>
    <row r="340" spans="1:96" hidden="1">
      <c r="C340" s="16"/>
      <c r="D340" s="16"/>
      <c r="E340" s="16"/>
      <c r="F340" s="16"/>
      <c r="G340" s="16"/>
      <c r="H340" s="16"/>
      <c r="I340" s="16"/>
    </row>
    <row r="341" spans="1:96">
      <c r="B341" s="27" t="s">
        <v>171</v>
      </c>
      <c r="C341" s="16"/>
      <c r="D341" s="16"/>
      <c r="E341" s="16"/>
      <c r="F341" s="16"/>
      <c r="G341" s="16"/>
      <c r="H341" s="16"/>
      <c r="I341" s="16"/>
    </row>
    <row r="342" spans="1:96">
      <c r="B342" s="27" t="s">
        <v>91</v>
      </c>
      <c r="C342" s="16"/>
      <c r="D342" s="16"/>
      <c r="E342" s="16"/>
      <c r="F342" s="16"/>
      <c r="G342" s="16"/>
      <c r="H342" s="16"/>
      <c r="I342" s="16"/>
    </row>
    <row r="343" spans="1:96" s="31" customFormat="1" ht="24">
      <c r="A343" s="31" t="str">
        <f>"5/4"</f>
        <v>5/4</v>
      </c>
      <c r="B343" s="32" t="s">
        <v>92</v>
      </c>
      <c r="C343" s="33" t="str">
        <f>"180"</f>
        <v>180</v>
      </c>
      <c r="D343" s="33">
        <v>4.78</v>
      </c>
      <c r="E343" s="33">
        <v>2.12</v>
      </c>
      <c r="F343" s="33">
        <v>4.58</v>
      </c>
      <c r="G343" s="33">
        <v>0.28999999999999998</v>
      </c>
      <c r="H343" s="33">
        <v>26.52</v>
      </c>
      <c r="I343" s="33">
        <v>165.00784679999998</v>
      </c>
      <c r="J343" s="34">
        <v>3.19</v>
      </c>
      <c r="K343" s="34">
        <v>0.08</v>
      </c>
      <c r="L343" s="34">
        <v>0</v>
      </c>
      <c r="M343" s="34">
        <v>0</v>
      </c>
      <c r="N343" s="34">
        <v>7.63</v>
      </c>
      <c r="O343" s="34">
        <v>17.95</v>
      </c>
      <c r="P343" s="34">
        <v>0.94</v>
      </c>
      <c r="Q343" s="34">
        <v>0</v>
      </c>
      <c r="R343" s="34">
        <v>0</v>
      </c>
      <c r="S343" s="34">
        <v>7.0000000000000007E-2</v>
      </c>
      <c r="T343" s="34">
        <v>1.42</v>
      </c>
      <c r="U343" s="34">
        <v>316.16000000000003</v>
      </c>
      <c r="V343" s="34">
        <v>126.58</v>
      </c>
      <c r="W343" s="34">
        <v>84.31</v>
      </c>
      <c r="X343" s="34">
        <v>13.42</v>
      </c>
      <c r="Y343" s="34">
        <v>79.08</v>
      </c>
      <c r="Z343" s="34">
        <v>0.35</v>
      </c>
      <c r="AA343" s="34">
        <v>17.28</v>
      </c>
      <c r="AB343" s="34">
        <v>14.4</v>
      </c>
      <c r="AC343" s="34">
        <v>32.04</v>
      </c>
      <c r="AD343" s="34">
        <v>0.47</v>
      </c>
      <c r="AE343" s="34">
        <v>0.05</v>
      </c>
      <c r="AF343" s="34">
        <v>0.1</v>
      </c>
      <c r="AG343" s="34">
        <v>0.34</v>
      </c>
      <c r="AH343" s="34">
        <v>1.45</v>
      </c>
      <c r="AI343" s="34">
        <v>0.37</v>
      </c>
      <c r="AJ343" s="34">
        <v>0</v>
      </c>
      <c r="AK343" s="34">
        <v>244.39</v>
      </c>
      <c r="AL343" s="34">
        <v>232.18</v>
      </c>
      <c r="AM343" s="34">
        <v>408.65</v>
      </c>
      <c r="AN343" s="34">
        <v>220.81</v>
      </c>
      <c r="AO343" s="34">
        <v>92.62</v>
      </c>
      <c r="AP343" s="34">
        <v>174.85</v>
      </c>
      <c r="AQ343" s="34">
        <v>60.34</v>
      </c>
      <c r="AR343" s="34">
        <v>246.42</v>
      </c>
      <c r="AS343" s="34">
        <v>93.26</v>
      </c>
      <c r="AT343" s="34">
        <v>128.12</v>
      </c>
      <c r="AU343" s="34">
        <v>104.8</v>
      </c>
      <c r="AV343" s="34">
        <v>58.04</v>
      </c>
      <c r="AW343" s="34">
        <v>99.62</v>
      </c>
      <c r="AX343" s="34">
        <v>871.11</v>
      </c>
      <c r="AY343" s="34">
        <v>0</v>
      </c>
      <c r="AZ343" s="34">
        <v>283.17</v>
      </c>
      <c r="BA343" s="34">
        <v>145.31</v>
      </c>
      <c r="BB343" s="34">
        <v>199.05</v>
      </c>
      <c r="BC343" s="34">
        <v>77.489999999999995</v>
      </c>
      <c r="BD343" s="34">
        <v>0.09</v>
      </c>
      <c r="BE343" s="34">
        <v>0.04</v>
      </c>
      <c r="BF343" s="34">
        <v>0.02</v>
      </c>
      <c r="BG343" s="34">
        <v>0.05</v>
      </c>
      <c r="BH343" s="34">
        <v>0.05</v>
      </c>
      <c r="BI343" s="34">
        <v>0.25</v>
      </c>
      <c r="BJ343" s="34">
        <v>0</v>
      </c>
      <c r="BK343" s="34">
        <v>0.7</v>
      </c>
      <c r="BL343" s="34">
        <v>0</v>
      </c>
      <c r="BM343" s="34">
        <v>0.22</v>
      </c>
      <c r="BN343" s="34">
        <v>0</v>
      </c>
      <c r="BO343" s="34">
        <v>0</v>
      </c>
      <c r="BP343" s="34">
        <v>0</v>
      </c>
      <c r="BQ343" s="34">
        <v>0.05</v>
      </c>
      <c r="BR343" s="34">
        <v>7.0000000000000007E-2</v>
      </c>
      <c r="BS343" s="34">
        <v>0.56999999999999995</v>
      </c>
      <c r="BT343" s="34">
        <v>0</v>
      </c>
      <c r="BU343" s="34">
        <v>0</v>
      </c>
      <c r="BV343" s="34">
        <v>0.03</v>
      </c>
      <c r="BW343" s="34">
        <v>0</v>
      </c>
      <c r="BX343" s="34">
        <v>0</v>
      </c>
      <c r="BY343" s="34">
        <v>0</v>
      </c>
      <c r="BZ343" s="34">
        <v>0</v>
      </c>
      <c r="CA343" s="34">
        <v>0</v>
      </c>
      <c r="CB343" s="34">
        <v>162.19</v>
      </c>
      <c r="CC343" s="33">
        <v>18.95</v>
      </c>
      <c r="CE343" s="31">
        <v>19.68</v>
      </c>
      <c r="CG343" s="31">
        <v>29.32</v>
      </c>
      <c r="CH343" s="31">
        <v>12.92</v>
      </c>
      <c r="CI343" s="31">
        <v>21.12</v>
      </c>
      <c r="CJ343" s="31">
        <v>1242.0999999999999</v>
      </c>
      <c r="CK343" s="31">
        <v>552.34</v>
      </c>
      <c r="CL343" s="31">
        <v>897.22</v>
      </c>
      <c r="CM343" s="31">
        <v>28.91</v>
      </c>
      <c r="CN343" s="31">
        <v>14.55</v>
      </c>
      <c r="CO343" s="31">
        <v>21.73</v>
      </c>
      <c r="CP343" s="31">
        <v>4.5</v>
      </c>
      <c r="CQ343" s="31">
        <v>0.72</v>
      </c>
      <c r="CR343" s="31">
        <v>11.49</v>
      </c>
    </row>
    <row r="344" spans="1:96" s="31" customFormat="1">
      <c r="A344" s="31" t="str">
        <f>"726/1"</f>
        <v>726/1</v>
      </c>
      <c r="B344" s="32" t="s">
        <v>93</v>
      </c>
      <c r="C344" s="33" t="str">
        <f>"55"</f>
        <v>55</v>
      </c>
      <c r="D344" s="33">
        <v>3.66</v>
      </c>
      <c r="E344" s="33">
        <v>0.04</v>
      </c>
      <c r="F344" s="33">
        <v>4.51</v>
      </c>
      <c r="G344" s="33">
        <v>1.5</v>
      </c>
      <c r="H344" s="33">
        <v>24.31</v>
      </c>
      <c r="I344" s="33">
        <v>151.81426999999999</v>
      </c>
      <c r="J344" s="34">
        <v>2.61</v>
      </c>
      <c r="K344" s="34">
        <v>0.11</v>
      </c>
      <c r="L344" s="34">
        <v>0</v>
      </c>
      <c r="M344" s="34">
        <v>0</v>
      </c>
      <c r="N344" s="34">
        <v>1.56</v>
      </c>
      <c r="O344" s="34">
        <v>21.29</v>
      </c>
      <c r="P344" s="34">
        <v>1.46</v>
      </c>
      <c r="Q344" s="34">
        <v>0</v>
      </c>
      <c r="R344" s="34">
        <v>0</v>
      </c>
      <c r="S344" s="34">
        <v>0.15</v>
      </c>
      <c r="T344" s="34">
        <v>0.87</v>
      </c>
      <c r="U344" s="34">
        <v>215.25</v>
      </c>
      <c r="V344" s="34">
        <v>58.96</v>
      </c>
      <c r="W344" s="34">
        <v>10.74</v>
      </c>
      <c r="X344" s="34">
        <v>14.36</v>
      </c>
      <c r="Y344" s="34">
        <v>38.28</v>
      </c>
      <c r="Z344" s="34">
        <v>0.88</v>
      </c>
      <c r="AA344" s="34">
        <v>12</v>
      </c>
      <c r="AB344" s="34">
        <v>12</v>
      </c>
      <c r="AC344" s="34">
        <v>22.5</v>
      </c>
      <c r="AD344" s="34">
        <v>0.9</v>
      </c>
      <c r="AE344" s="34">
        <v>0.06</v>
      </c>
      <c r="AF344" s="34">
        <v>0.02</v>
      </c>
      <c r="AG344" s="34">
        <v>0.64</v>
      </c>
      <c r="AH344" s="34">
        <v>1.51</v>
      </c>
      <c r="AI344" s="34">
        <v>0</v>
      </c>
      <c r="AJ344" s="34">
        <v>0</v>
      </c>
      <c r="AK344" s="34">
        <v>176.81</v>
      </c>
      <c r="AL344" s="34">
        <v>183.35</v>
      </c>
      <c r="AM344" s="34">
        <v>281.33999999999997</v>
      </c>
      <c r="AN344" s="34">
        <v>95.65</v>
      </c>
      <c r="AO344" s="34">
        <v>55.79</v>
      </c>
      <c r="AP344" s="34">
        <v>112.19</v>
      </c>
      <c r="AQ344" s="34">
        <v>43.38</v>
      </c>
      <c r="AR344" s="34">
        <v>199.37</v>
      </c>
      <c r="AS344" s="34">
        <v>124.36</v>
      </c>
      <c r="AT344" s="34">
        <v>171.83</v>
      </c>
      <c r="AU344" s="34">
        <v>144.15</v>
      </c>
      <c r="AV344" s="34">
        <v>77.319999999999993</v>
      </c>
      <c r="AW344" s="34">
        <v>132.72999999999999</v>
      </c>
      <c r="AX344" s="34">
        <v>1099.42</v>
      </c>
      <c r="AY344" s="34">
        <v>0</v>
      </c>
      <c r="AZ344" s="34">
        <v>358.05</v>
      </c>
      <c r="BA344" s="34">
        <v>158.11000000000001</v>
      </c>
      <c r="BB344" s="34">
        <v>106.31</v>
      </c>
      <c r="BC344" s="34">
        <v>81.78</v>
      </c>
      <c r="BD344" s="34">
        <v>0.12</v>
      </c>
      <c r="BE344" s="34">
        <v>0.05</v>
      </c>
      <c r="BF344" s="34">
        <v>0.03</v>
      </c>
      <c r="BG344" s="34">
        <v>7.0000000000000007E-2</v>
      </c>
      <c r="BH344" s="34">
        <v>0.08</v>
      </c>
      <c r="BI344" s="34">
        <v>0.36</v>
      </c>
      <c r="BJ344" s="34">
        <v>0</v>
      </c>
      <c r="BK344" s="34">
        <v>1.1200000000000001</v>
      </c>
      <c r="BL344" s="34">
        <v>0</v>
      </c>
      <c r="BM344" s="34">
        <v>0.37</v>
      </c>
      <c r="BN344" s="34">
        <v>0</v>
      </c>
      <c r="BO344" s="34">
        <v>0</v>
      </c>
      <c r="BP344" s="34">
        <v>0</v>
      </c>
      <c r="BQ344" s="34">
        <v>7.0000000000000007E-2</v>
      </c>
      <c r="BR344" s="34">
        <v>0.11</v>
      </c>
      <c r="BS344" s="34">
        <v>1.31</v>
      </c>
      <c r="BT344" s="34">
        <v>0</v>
      </c>
      <c r="BU344" s="34">
        <v>0</v>
      </c>
      <c r="BV344" s="34">
        <v>0.49</v>
      </c>
      <c r="BW344" s="34">
        <v>0.01</v>
      </c>
      <c r="BX344" s="34">
        <v>0</v>
      </c>
      <c r="BY344" s="34">
        <v>0</v>
      </c>
      <c r="BZ344" s="34">
        <v>0</v>
      </c>
      <c r="CA344" s="34">
        <v>0</v>
      </c>
      <c r="CB344" s="34">
        <v>18.3</v>
      </c>
      <c r="CC344" s="33">
        <v>22.92</v>
      </c>
      <c r="CE344" s="31">
        <v>14</v>
      </c>
      <c r="CG344" s="31">
        <v>0</v>
      </c>
      <c r="CH344" s="31">
        <v>0</v>
      </c>
      <c r="CI344" s="31">
        <v>0</v>
      </c>
      <c r="CJ344" s="31">
        <v>950</v>
      </c>
      <c r="CK344" s="31">
        <v>366</v>
      </c>
      <c r="CL344" s="31">
        <v>658</v>
      </c>
      <c r="CM344" s="31">
        <v>7.6</v>
      </c>
      <c r="CN344" s="31">
        <v>7.6</v>
      </c>
      <c r="CO344" s="31">
        <v>7.6</v>
      </c>
      <c r="CP344" s="31">
        <v>0</v>
      </c>
      <c r="CQ344" s="31">
        <v>0</v>
      </c>
      <c r="CR344" s="31">
        <v>13.89</v>
      </c>
    </row>
    <row r="345" spans="1:96" s="31" customFormat="1">
      <c r="A345" s="31" t="str">
        <f>"1/12"</f>
        <v>1/12</v>
      </c>
      <c r="B345" s="32" t="s">
        <v>94</v>
      </c>
      <c r="C345" s="33" t="str">
        <f>"30"</f>
        <v>30</v>
      </c>
      <c r="D345" s="33">
        <v>2.16</v>
      </c>
      <c r="E345" s="33">
        <v>2.16</v>
      </c>
      <c r="F345" s="33">
        <v>2.5499999999999998</v>
      </c>
      <c r="G345" s="33">
        <v>0</v>
      </c>
      <c r="H345" s="33">
        <v>16.649999999999999</v>
      </c>
      <c r="I345" s="33">
        <v>95.219999999999985</v>
      </c>
      <c r="J345" s="34">
        <v>1.56</v>
      </c>
      <c r="K345" s="34">
        <v>0</v>
      </c>
      <c r="L345" s="34">
        <v>0</v>
      </c>
      <c r="M345" s="34">
        <v>0</v>
      </c>
      <c r="N345" s="34">
        <v>16.649999999999999</v>
      </c>
      <c r="O345" s="34">
        <v>0</v>
      </c>
      <c r="P345" s="34">
        <v>0</v>
      </c>
      <c r="Q345" s="34">
        <v>0</v>
      </c>
      <c r="R345" s="34">
        <v>0</v>
      </c>
      <c r="S345" s="34">
        <v>0.12</v>
      </c>
      <c r="T345" s="34">
        <v>0.54</v>
      </c>
      <c r="U345" s="34">
        <v>39</v>
      </c>
      <c r="V345" s="34">
        <v>109.5</v>
      </c>
      <c r="W345" s="34">
        <v>92.1</v>
      </c>
      <c r="X345" s="34">
        <v>10.199999999999999</v>
      </c>
      <c r="Y345" s="34">
        <v>65.7</v>
      </c>
      <c r="Z345" s="34">
        <v>0.06</v>
      </c>
      <c r="AA345" s="34">
        <v>12.6</v>
      </c>
      <c r="AB345" s="34">
        <v>9</v>
      </c>
      <c r="AC345" s="34">
        <v>14.1</v>
      </c>
      <c r="AD345" s="34">
        <v>0.06</v>
      </c>
      <c r="AE345" s="34">
        <v>0.02</v>
      </c>
      <c r="AF345" s="34">
        <v>0.11</v>
      </c>
      <c r="AG345" s="34">
        <v>0.06</v>
      </c>
      <c r="AH345" s="34">
        <v>0.54</v>
      </c>
      <c r="AI345" s="34">
        <v>0.3</v>
      </c>
      <c r="AJ345" s="34">
        <v>0</v>
      </c>
      <c r="AK345" s="34">
        <v>135.9</v>
      </c>
      <c r="AL345" s="34">
        <v>125.4</v>
      </c>
      <c r="AM345" s="34">
        <v>161.4</v>
      </c>
      <c r="AN345" s="34">
        <v>162</v>
      </c>
      <c r="AO345" s="34">
        <v>49.5</v>
      </c>
      <c r="AP345" s="34">
        <v>91.2</v>
      </c>
      <c r="AQ345" s="34">
        <v>28.5</v>
      </c>
      <c r="AR345" s="34">
        <v>96</v>
      </c>
      <c r="AS345" s="34">
        <v>70.8</v>
      </c>
      <c r="AT345" s="34">
        <v>72</v>
      </c>
      <c r="AU345" s="34">
        <v>159</v>
      </c>
      <c r="AV345" s="34">
        <v>51</v>
      </c>
      <c r="AW345" s="34">
        <v>42</v>
      </c>
      <c r="AX345" s="34">
        <v>477.3</v>
      </c>
      <c r="AY345" s="34">
        <v>0</v>
      </c>
      <c r="AZ345" s="34">
        <v>234</v>
      </c>
      <c r="BA345" s="34">
        <v>125.4</v>
      </c>
      <c r="BB345" s="34">
        <v>101.4</v>
      </c>
      <c r="BC345" s="34">
        <v>20.7</v>
      </c>
      <c r="BD345" s="34">
        <v>0</v>
      </c>
      <c r="BE345" s="34">
        <v>0</v>
      </c>
      <c r="BF345" s="34">
        <v>0</v>
      </c>
      <c r="BG345" s="34">
        <v>0</v>
      </c>
      <c r="BH345" s="34">
        <v>0</v>
      </c>
      <c r="BI345" s="34">
        <v>0</v>
      </c>
      <c r="BJ345" s="34">
        <v>0</v>
      </c>
      <c r="BK345" s="34">
        <v>0</v>
      </c>
      <c r="BL345" s="34">
        <v>0</v>
      </c>
      <c r="BM345" s="34">
        <v>0</v>
      </c>
      <c r="BN345" s="34">
        <v>0</v>
      </c>
      <c r="BO345" s="34">
        <v>0</v>
      </c>
      <c r="BP345" s="34">
        <v>0</v>
      </c>
      <c r="BQ345" s="34">
        <v>0</v>
      </c>
      <c r="BR345" s="34">
        <v>0</v>
      </c>
      <c r="BS345" s="34">
        <v>0.74</v>
      </c>
      <c r="BT345" s="34">
        <v>0</v>
      </c>
      <c r="BU345" s="34">
        <v>0</v>
      </c>
      <c r="BV345" s="34">
        <v>0.05</v>
      </c>
      <c r="BW345" s="34">
        <v>0.02</v>
      </c>
      <c r="BX345" s="34">
        <v>0.02</v>
      </c>
      <c r="BY345" s="34">
        <v>0</v>
      </c>
      <c r="BZ345" s="34">
        <v>0</v>
      </c>
      <c r="CA345" s="34">
        <v>0</v>
      </c>
      <c r="CB345" s="34">
        <v>7.98</v>
      </c>
      <c r="CC345" s="33">
        <v>9.24</v>
      </c>
      <c r="CE345" s="31">
        <v>14.1</v>
      </c>
      <c r="CG345" s="31">
        <v>2.1</v>
      </c>
      <c r="CH345" s="31">
        <v>2.1</v>
      </c>
      <c r="CI345" s="31">
        <v>2.1</v>
      </c>
      <c r="CJ345" s="31">
        <v>1038</v>
      </c>
      <c r="CK345" s="31">
        <v>249</v>
      </c>
      <c r="CL345" s="31">
        <v>643.5</v>
      </c>
      <c r="CM345" s="31">
        <v>0.9</v>
      </c>
      <c r="CN345" s="31">
        <v>0.9</v>
      </c>
      <c r="CO345" s="31">
        <v>0.9</v>
      </c>
      <c r="CP345" s="31">
        <v>0</v>
      </c>
      <c r="CQ345" s="31">
        <v>0</v>
      </c>
      <c r="CR345" s="31">
        <v>7.7</v>
      </c>
    </row>
    <row r="346" spans="1:96" s="31" customFormat="1">
      <c r="A346" s="31" t="str">
        <f>"2"</f>
        <v>2</v>
      </c>
      <c r="B346" s="32" t="s">
        <v>95</v>
      </c>
      <c r="C346" s="33" t="str">
        <f>"40"</f>
        <v>40</v>
      </c>
      <c r="D346" s="33">
        <v>2.64</v>
      </c>
      <c r="E346" s="33">
        <v>0</v>
      </c>
      <c r="F346" s="33">
        <v>0.26</v>
      </c>
      <c r="G346" s="33">
        <v>0.26</v>
      </c>
      <c r="H346" s="33">
        <v>18.760000000000002</v>
      </c>
      <c r="I346" s="33">
        <v>89.560399999999987</v>
      </c>
      <c r="J346" s="34">
        <v>0</v>
      </c>
      <c r="K346" s="34">
        <v>0</v>
      </c>
      <c r="L346" s="34">
        <v>0</v>
      </c>
      <c r="M346" s="34">
        <v>0</v>
      </c>
      <c r="N346" s="34">
        <v>0.44</v>
      </c>
      <c r="O346" s="34">
        <v>18.239999999999998</v>
      </c>
      <c r="P346" s="34">
        <v>0.08</v>
      </c>
      <c r="Q346" s="34">
        <v>0</v>
      </c>
      <c r="R346" s="34">
        <v>0</v>
      </c>
      <c r="S346" s="34">
        <v>0</v>
      </c>
      <c r="T346" s="34">
        <v>0.72</v>
      </c>
      <c r="U346" s="34">
        <v>0</v>
      </c>
      <c r="V346" s="34">
        <v>0</v>
      </c>
      <c r="W346" s="34">
        <v>0</v>
      </c>
      <c r="X346" s="34">
        <v>0</v>
      </c>
      <c r="Y346" s="34">
        <v>0</v>
      </c>
      <c r="Z346" s="34">
        <v>0</v>
      </c>
      <c r="AA346" s="34">
        <v>0</v>
      </c>
      <c r="AB346" s="34">
        <v>0</v>
      </c>
      <c r="AC346" s="34">
        <v>0</v>
      </c>
      <c r="AD346" s="34">
        <v>0</v>
      </c>
      <c r="AE346" s="34">
        <v>0</v>
      </c>
      <c r="AF346" s="34">
        <v>0</v>
      </c>
      <c r="AG346" s="34">
        <v>0</v>
      </c>
      <c r="AH346" s="34">
        <v>0</v>
      </c>
      <c r="AI346" s="34">
        <v>0</v>
      </c>
      <c r="AJ346" s="34">
        <v>0</v>
      </c>
      <c r="AK346" s="34">
        <v>127.72</v>
      </c>
      <c r="AL346" s="34">
        <v>132.94</v>
      </c>
      <c r="AM346" s="34">
        <v>203.58</v>
      </c>
      <c r="AN346" s="34">
        <v>67.510000000000005</v>
      </c>
      <c r="AO346" s="34">
        <v>40.020000000000003</v>
      </c>
      <c r="AP346" s="34">
        <v>80.040000000000006</v>
      </c>
      <c r="AQ346" s="34">
        <v>30.28</v>
      </c>
      <c r="AR346" s="34">
        <v>144.77000000000001</v>
      </c>
      <c r="AS346" s="34">
        <v>89.78</v>
      </c>
      <c r="AT346" s="34">
        <v>125.28</v>
      </c>
      <c r="AU346" s="34">
        <v>103.36</v>
      </c>
      <c r="AV346" s="34">
        <v>54.29</v>
      </c>
      <c r="AW346" s="34">
        <v>96.05</v>
      </c>
      <c r="AX346" s="34">
        <v>803.18</v>
      </c>
      <c r="AY346" s="34">
        <v>0</v>
      </c>
      <c r="AZ346" s="34">
        <v>261.7</v>
      </c>
      <c r="BA346" s="34">
        <v>113.8</v>
      </c>
      <c r="BB346" s="34">
        <v>75.52</v>
      </c>
      <c r="BC346" s="34">
        <v>59.86</v>
      </c>
      <c r="BD346" s="34">
        <v>0</v>
      </c>
      <c r="BE346" s="34">
        <v>0</v>
      </c>
      <c r="BF346" s="34">
        <v>0</v>
      </c>
      <c r="BG346" s="34">
        <v>0</v>
      </c>
      <c r="BH346" s="34">
        <v>0</v>
      </c>
      <c r="BI346" s="34">
        <v>0</v>
      </c>
      <c r="BJ346" s="34">
        <v>0</v>
      </c>
      <c r="BK346" s="34">
        <v>0.03</v>
      </c>
      <c r="BL346" s="34">
        <v>0</v>
      </c>
      <c r="BM346" s="34">
        <v>0</v>
      </c>
      <c r="BN346" s="34">
        <v>0</v>
      </c>
      <c r="BO346" s="34">
        <v>0</v>
      </c>
      <c r="BP346" s="34">
        <v>0</v>
      </c>
      <c r="BQ346" s="34">
        <v>0</v>
      </c>
      <c r="BR346" s="34">
        <v>0</v>
      </c>
      <c r="BS346" s="34">
        <v>0.03</v>
      </c>
      <c r="BT346" s="34">
        <v>0</v>
      </c>
      <c r="BU346" s="34">
        <v>0</v>
      </c>
      <c r="BV346" s="34">
        <v>0.11</v>
      </c>
      <c r="BW346" s="34">
        <v>0.01</v>
      </c>
      <c r="BX346" s="34">
        <v>0</v>
      </c>
      <c r="BY346" s="34">
        <v>0</v>
      </c>
      <c r="BZ346" s="34">
        <v>0</v>
      </c>
      <c r="CA346" s="34">
        <v>0</v>
      </c>
      <c r="CB346" s="34">
        <v>15.64</v>
      </c>
      <c r="CC346" s="33">
        <v>2.88</v>
      </c>
      <c r="CE346" s="31">
        <v>0</v>
      </c>
      <c r="CG346" s="31">
        <v>0</v>
      </c>
      <c r="CH346" s="31">
        <v>0</v>
      </c>
      <c r="CI346" s="31">
        <v>0</v>
      </c>
      <c r="CJ346" s="31">
        <v>601.62</v>
      </c>
      <c r="CK346" s="31">
        <v>231.78</v>
      </c>
      <c r="CL346" s="31">
        <v>416.7</v>
      </c>
      <c r="CM346" s="31">
        <v>4.8099999999999996</v>
      </c>
      <c r="CN346" s="31">
        <v>4.8099999999999996</v>
      </c>
      <c r="CO346" s="31">
        <v>4.8099999999999996</v>
      </c>
      <c r="CP346" s="31">
        <v>0</v>
      </c>
      <c r="CQ346" s="31">
        <v>0</v>
      </c>
      <c r="CR346" s="31">
        <v>2.4</v>
      </c>
    </row>
    <row r="347" spans="1:96" s="28" customFormat="1">
      <c r="A347" s="28" t="str">
        <f>"29/10"</f>
        <v>29/10</v>
      </c>
      <c r="B347" s="29" t="s">
        <v>135</v>
      </c>
      <c r="C347" s="30" t="str">
        <f>"200"</f>
        <v>200</v>
      </c>
      <c r="D347" s="30">
        <v>0.21</v>
      </c>
      <c r="E347" s="30">
        <v>0</v>
      </c>
      <c r="F347" s="30">
        <v>0.05</v>
      </c>
      <c r="G347" s="30">
        <v>0.05</v>
      </c>
      <c r="H347" s="30">
        <v>7.25</v>
      </c>
      <c r="I347" s="30">
        <v>29.478207999999995</v>
      </c>
      <c r="J347" s="18">
        <v>0</v>
      </c>
      <c r="K347" s="18">
        <v>0</v>
      </c>
      <c r="L347" s="18">
        <v>0</v>
      </c>
      <c r="M347" s="18">
        <v>0</v>
      </c>
      <c r="N347" s="18">
        <v>7.05</v>
      </c>
      <c r="O347" s="18">
        <v>0</v>
      </c>
      <c r="P347" s="18">
        <v>0.2</v>
      </c>
      <c r="Q347" s="18">
        <v>0</v>
      </c>
      <c r="R347" s="18">
        <v>0</v>
      </c>
      <c r="S347" s="18">
        <v>0.34</v>
      </c>
      <c r="T347" s="18">
        <v>0.08</v>
      </c>
      <c r="U347" s="18">
        <v>0.72</v>
      </c>
      <c r="V347" s="18">
        <v>9.89</v>
      </c>
      <c r="W347" s="18">
        <v>2.5299999999999998</v>
      </c>
      <c r="X347" s="18">
        <v>0.68</v>
      </c>
      <c r="Y347" s="18">
        <v>1.23</v>
      </c>
      <c r="Z347" s="18">
        <v>0.06</v>
      </c>
      <c r="AA347" s="18">
        <v>0</v>
      </c>
      <c r="AB347" s="18">
        <v>0.54</v>
      </c>
      <c r="AC347" s="18">
        <v>0.12</v>
      </c>
      <c r="AD347" s="18">
        <v>0.01</v>
      </c>
      <c r="AE347" s="18">
        <v>0</v>
      </c>
      <c r="AF347" s="18">
        <v>0</v>
      </c>
      <c r="AG347" s="18">
        <v>0.01</v>
      </c>
      <c r="AH347" s="18">
        <v>0.01</v>
      </c>
      <c r="AI347" s="18">
        <v>0.96</v>
      </c>
      <c r="AJ347" s="18">
        <v>0</v>
      </c>
      <c r="AK347" s="18">
        <v>0.82</v>
      </c>
      <c r="AL347" s="18">
        <v>0.94</v>
      </c>
      <c r="AM347" s="18">
        <v>0.76</v>
      </c>
      <c r="AN347" s="18">
        <v>1.41</v>
      </c>
      <c r="AO347" s="18">
        <v>0.35</v>
      </c>
      <c r="AP347" s="18">
        <v>1.47</v>
      </c>
      <c r="AQ347" s="18">
        <v>0</v>
      </c>
      <c r="AR347" s="18">
        <v>1.88</v>
      </c>
      <c r="AS347" s="18">
        <v>0</v>
      </c>
      <c r="AT347" s="18">
        <v>0</v>
      </c>
      <c r="AU347" s="18">
        <v>0</v>
      </c>
      <c r="AV347" s="18">
        <v>1.06</v>
      </c>
      <c r="AW347" s="18">
        <v>0</v>
      </c>
      <c r="AX347" s="18">
        <v>0</v>
      </c>
      <c r="AY347" s="18">
        <v>0</v>
      </c>
      <c r="AZ347" s="18">
        <v>0</v>
      </c>
      <c r="BA347" s="18">
        <v>0</v>
      </c>
      <c r="BB347" s="18">
        <v>0</v>
      </c>
      <c r="BC347" s="18">
        <v>0</v>
      </c>
      <c r="BD347" s="18">
        <v>0</v>
      </c>
      <c r="BE347" s="18">
        <v>0</v>
      </c>
      <c r="BF347" s="18">
        <v>0</v>
      </c>
      <c r="BG347" s="18">
        <v>0</v>
      </c>
      <c r="BH347" s="18">
        <v>0</v>
      </c>
      <c r="BI347" s="18">
        <v>0</v>
      </c>
      <c r="BJ347" s="18">
        <v>0</v>
      </c>
      <c r="BK347" s="18">
        <v>0</v>
      </c>
      <c r="BL347" s="18">
        <v>0</v>
      </c>
      <c r="BM347" s="18">
        <v>0</v>
      </c>
      <c r="BN347" s="18">
        <v>0</v>
      </c>
      <c r="BO347" s="18">
        <v>0</v>
      </c>
      <c r="BP347" s="18">
        <v>0</v>
      </c>
      <c r="BQ347" s="18">
        <v>0</v>
      </c>
      <c r="BR347" s="18">
        <v>0</v>
      </c>
      <c r="BS347" s="18">
        <v>0</v>
      </c>
      <c r="BT347" s="18">
        <v>0</v>
      </c>
      <c r="BU347" s="18">
        <v>0</v>
      </c>
      <c r="BV347" s="18">
        <v>0</v>
      </c>
      <c r="BW347" s="18">
        <v>0</v>
      </c>
      <c r="BX347" s="18">
        <v>0</v>
      </c>
      <c r="BY347" s="18">
        <v>0</v>
      </c>
      <c r="BZ347" s="18">
        <v>0</v>
      </c>
      <c r="CA347" s="18">
        <v>0</v>
      </c>
      <c r="CB347" s="18">
        <v>200.46</v>
      </c>
      <c r="CC347" s="30">
        <v>4.1399999999999997</v>
      </c>
      <c r="CE347" s="28">
        <v>0.09</v>
      </c>
      <c r="CG347" s="28">
        <v>0.24</v>
      </c>
      <c r="CH347" s="28">
        <v>0.06</v>
      </c>
      <c r="CI347" s="28">
        <v>0.15</v>
      </c>
      <c r="CJ347" s="28">
        <v>12</v>
      </c>
      <c r="CK347" s="28">
        <v>4.92</v>
      </c>
      <c r="CL347" s="28">
        <v>8.4600000000000009</v>
      </c>
      <c r="CM347" s="28">
        <v>0</v>
      </c>
      <c r="CN347" s="28">
        <v>0</v>
      </c>
      <c r="CO347" s="28">
        <v>0</v>
      </c>
      <c r="CP347" s="28">
        <v>7</v>
      </c>
      <c r="CQ347" s="28">
        <v>0</v>
      </c>
      <c r="CR347" s="28">
        <v>2.5099999999999998</v>
      </c>
    </row>
    <row r="348" spans="1:96" s="38" customFormat="1" ht="11.4">
      <c r="B348" s="35" t="s">
        <v>97</v>
      </c>
      <c r="C348" s="36"/>
      <c r="D348" s="36">
        <v>13.45</v>
      </c>
      <c r="E348" s="36">
        <v>4.32</v>
      </c>
      <c r="F348" s="36">
        <v>16.95</v>
      </c>
      <c r="G348" s="36">
        <v>2.1</v>
      </c>
      <c r="H348" s="36">
        <v>93.5</v>
      </c>
      <c r="I348" s="36">
        <v>531.08000000000004</v>
      </c>
      <c r="J348" s="37">
        <v>7.36</v>
      </c>
      <c r="K348" s="37">
        <v>0.19</v>
      </c>
      <c r="L348" s="37">
        <v>0</v>
      </c>
      <c r="M348" s="37">
        <v>0</v>
      </c>
      <c r="N348" s="37">
        <v>33.33</v>
      </c>
      <c r="O348" s="37">
        <v>57.49</v>
      </c>
      <c r="P348" s="37">
        <v>2.68</v>
      </c>
      <c r="Q348" s="37">
        <v>0</v>
      </c>
      <c r="R348" s="37">
        <v>0</v>
      </c>
      <c r="S348" s="37">
        <v>0.68</v>
      </c>
      <c r="T348" s="37">
        <v>3.63</v>
      </c>
      <c r="U348" s="37">
        <v>571.13</v>
      </c>
      <c r="V348" s="37">
        <v>304.93</v>
      </c>
      <c r="W348" s="37">
        <v>189.68</v>
      </c>
      <c r="X348" s="37">
        <v>38.659999999999997</v>
      </c>
      <c r="Y348" s="37">
        <v>184.29</v>
      </c>
      <c r="Z348" s="37">
        <v>1.34</v>
      </c>
      <c r="AA348" s="37">
        <v>41.88</v>
      </c>
      <c r="AB348" s="37">
        <v>35.94</v>
      </c>
      <c r="AC348" s="37">
        <v>68.760000000000005</v>
      </c>
      <c r="AD348" s="37">
        <v>1.44</v>
      </c>
      <c r="AE348" s="37">
        <v>0.13</v>
      </c>
      <c r="AF348" s="37">
        <v>0.24</v>
      </c>
      <c r="AG348" s="37">
        <v>1.05</v>
      </c>
      <c r="AH348" s="37">
        <v>3.51</v>
      </c>
      <c r="AI348" s="37">
        <v>1.63</v>
      </c>
      <c r="AJ348" s="37">
        <v>0</v>
      </c>
      <c r="AK348" s="37">
        <v>685.65</v>
      </c>
      <c r="AL348" s="37">
        <v>674.8</v>
      </c>
      <c r="AM348" s="37">
        <v>1055.74</v>
      </c>
      <c r="AN348" s="37">
        <v>547.37</v>
      </c>
      <c r="AO348" s="37">
        <v>238.28</v>
      </c>
      <c r="AP348" s="37">
        <v>459.75</v>
      </c>
      <c r="AQ348" s="37">
        <v>162.49</v>
      </c>
      <c r="AR348" s="37">
        <v>688.45</v>
      </c>
      <c r="AS348" s="37">
        <v>378.21</v>
      </c>
      <c r="AT348" s="37">
        <v>497.23</v>
      </c>
      <c r="AU348" s="37">
        <v>511.31</v>
      </c>
      <c r="AV348" s="37">
        <v>241.7</v>
      </c>
      <c r="AW348" s="37">
        <v>370.4</v>
      </c>
      <c r="AX348" s="37">
        <v>3251.02</v>
      </c>
      <c r="AY348" s="37">
        <v>0</v>
      </c>
      <c r="AZ348" s="37">
        <v>1136.92</v>
      </c>
      <c r="BA348" s="37">
        <v>542.61</v>
      </c>
      <c r="BB348" s="37">
        <v>482.28</v>
      </c>
      <c r="BC348" s="37">
        <v>239.83</v>
      </c>
      <c r="BD348" s="37">
        <v>0.2</v>
      </c>
      <c r="BE348" s="37">
        <v>0.09</v>
      </c>
      <c r="BF348" s="37">
        <v>0.05</v>
      </c>
      <c r="BG348" s="37">
        <v>0.11</v>
      </c>
      <c r="BH348" s="37">
        <v>0.13</v>
      </c>
      <c r="BI348" s="37">
        <v>0.61</v>
      </c>
      <c r="BJ348" s="37">
        <v>0</v>
      </c>
      <c r="BK348" s="37">
        <v>1.85</v>
      </c>
      <c r="BL348" s="37">
        <v>0</v>
      </c>
      <c r="BM348" s="37">
        <v>0.59</v>
      </c>
      <c r="BN348" s="37">
        <v>0</v>
      </c>
      <c r="BO348" s="37">
        <v>0</v>
      </c>
      <c r="BP348" s="37">
        <v>0</v>
      </c>
      <c r="BQ348" s="37">
        <v>0.12</v>
      </c>
      <c r="BR348" s="37">
        <v>0.18</v>
      </c>
      <c r="BS348" s="37">
        <v>2.65</v>
      </c>
      <c r="BT348" s="37">
        <v>0</v>
      </c>
      <c r="BU348" s="37">
        <v>0</v>
      </c>
      <c r="BV348" s="37">
        <v>0.68</v>
      </c>
      <c r="BW348" s="37">
        <v>0.04</v>
      </c>
      <c r="BX348" s="37">
        <v>0.02</v>
      </c>
      <c r="BY348" s="37">
        <v>0</v>
      </c>
      <c r="BZ348" s="37">
        <v>0</v>
      </c>
      <c r="CA348" s="37">
        <v>0</v>
      </c>
      <c r="CB348" s="37">
        <v>404.57</v>
      </c>
      <c r="CC348" s="36">
        <f>SUM($CC$342:$CC$347)</f>
        <v>58.13000000000001</v>
      </c>
      <c r="CD348" s="38">
        <f>$I$348/$I$360*100</f>
        <v>36.49307010973758</v>
      </c>
      <c r="CE348" s="38">
        <v>47.87</v>
      </c>
      <c r="CG348" s="38">
        <v>31.66</v>
      </c>
      <c r="CH348" s="38">
        <v>15.08</v>
      </c>
      <c r="CI348" s="38">
        <v>23.37</v>
      </c>
      <c r="CJ348" s="38">
        <v>3843.71</v>
      </c>
      <c r="CK348" s="38">
        <v>1404.04</v>
      </c>
      <c r="CL348" s="38">
        <v>2623.88</v>
      </c>
      <c r="CM348" s="38">
        <v>42.23</v>
      </c>
      <c r="CN348" s="38">
        <v>27.87</v>
      </c>
      <c r="CO348" s="38">
        <v>35.049999999999997</v>
      </c>
      <c r="CP348" s="38">
        <v>11.5</v>
      </c>
      <c r="CQ348" s="38">
        <v>0.72</v>
      </c>
    </row>
    <row r="349" spans="1:96">
      <c r="B349" s="27" t="s">
        <v>98</v>
      </c>
      <c r="C349" s="16"/>
      <c r="D349" s="16"/>
      <c r="E349" s="16"/>
      <c r="F349" s="16"/>
      <c r="G349" s="16"/>
      <c r="H349" s="16"/>
      <c r="I349" s="16"/>
    </row>
    <row r="350" spans="1:96" s="31" customFormat="1" ht="36">
      <c r="A350" s="31" t="str">
        <f>"48/1"</f>
        <v>48/1</v>
      </c>
      <c r="B350" s="32" t="s">
        <v>151</v>
      </c>
      <c r="C350" s="33" t="str">
        <f>"60"</f>
        <v>60</v>
      </c>
      <c r="D350" s="33">
        <v>0.85</v>
      </c>
      <c r="E350" s="33">
        <v>0</v>
      </c>
      <c r="F350" s="33">
        <v>3.66</v>
      </c>
      <c r="G350" s="33">
        <v>3.66</v>
      </c>
      <c r="H350" s="33">
        <v>6.37</v>
      </c>
      <c r="I350" s="33">
        <v>60.553198439999996</v>
      </c>
      <c r="J350" s="34">
        <v>0.48</v>
      </c>
      <c r="K350" s="34">
        <v>2.34</v>
      </c>
      <c r="L350" s="34">
        <v>0</v>
      </c>
      <c r="M350" s="34">
        <v>0</v>
      </c>
      <c r="N350" s="34">
        <v>1.73</v>
      </c>
      <c r="O350" s="34">
        <v>3.72</v>
      </c>
      <c r="P350" s="34">
        <v>0.92</v>
      </c>
      <c r="Q350" s="34">
        <v>0</v>
      </c>
      <c r="R350" s="34">
        <v>0</v>
      </c>
      <c r="S350" s="34">
        <v>0.17</v>
      </c>
      <c r="T350" s="34">
        <v>1.1399999999999999</v>
      </c>
      <c r="U350" s="34">
        <v>215.02</v>
      </c>
      <c r="V350" s="34">
        <v>169.85</v>
      </c>
      <c r="W350" s="34">
        <v>11</v>
      </c>
      <c r="X350" s="34">
        <v>12.16</v>
      </c>
      <c r="Y350" s="34">
        <v>27.3</v>
      </c>
      <c r="Z350" s="34">
        <v>0.42</v>
      </c>
      <c r="AA350" s="34">
        <v>0</v>
      </c>
      <c r="AB350" s="34">
        <v>1218.8</v>
      </c>
      <c r="AC350" s="34">
        <v>243.69</v>
      </c>
      <c r="AD350" s="34">
        <v>1.69</v>
      </c>
      <c r="AE350" s="34">
        <v>0.03</v>
      </c>
      <c r="AF350" s="34">
        <v>0.03</v>
      </c>
      <c r="AG350" s="34">
        <v>0.38</v>
      </c>
      <c r="AH350" s="34">
        <v>0.69</v>
      </c>
      <c r="AI350" s="34">
        <v>2.4700000000000002</v>
      </c>
      <c r="AJ350" s="34">
        <v>0</v>
      </c>
      <c r="AK350" s="34">
        <v>13.72</v>
      </c>
      <c r="AL350" s="34">
        <v>16.170000000000002</v>
      </c>
      <c r="AM350" s="34">
        <v>20.57</v>
      </c>
      <c r="AN350" s="34">
        <v>22.14</v>
      </c>
      <c r="AO350" s="34">
        <v>4.1399999999999997</v>
      </c>
      <c r="AP350" s="34">
        <v>15.83</v>
      </c>
      <c r="AQ350" s="34">
        <v>6.53</v>
      </c>
      <c r="AR350" s="34">
        <v>15.63</v>
      </c>
      <c r="AS350" s="34">
        <v>20.45</v>
      </c>
      <c r="AT350" s="34">
        <v>46.11</v>
      </c>
      <c r="AU350" s="34">
        <v>33.380000000000003</v>
      </c>
      <c r="AV350" s="34">
        <v>5.22</v>
      </c>
      <c r="AW350" s="34">
        <v>13.9</v>
      </c>
      <c r="AX350" s="34">
        <v>83.55</v>
      </c>
      <c r="AY350" s="34">
        <v>0</v>
      </c>
      <c r="AZ350" s="34">
        <v>11.16</v>
      </c>
      <c r="BA350" s="34">
        <v>10.72</v>
      </c>
      <c r="BB350" s="34">
        <v>9.81</v>
      </c>
      <c r="BC350" s="34">
        <v>4.7300000000000004</v>
      </c>
      <c r="BD350" s="34">
        <v>0</v>
      </c>
      <c r="BE350" s="34">
        <v>0</v>
      </c>
      <c r="BF350" s="34">
        <v>0</v>
      </c>
      <c r="BG350" s="34">
        <v>0</v>
      </c>
      <c r="BH350" s="34">
        <v>0</v>
      </c>
      <c r="BI350" s="34">
        <v>0</v>
      </c>
      <c r="BJ350" s="34">
        <v>0</v>
      </c>
      <c r="BK350" s="34">
        <v>0.24</v>
      </c>
      <c r="BL350" s="34">
        <v>0</v>
      </c>
      <c r="BM350" s="34">
        <v>0.15</v>
      </c>
      <c r="BN350" s="34">
        <v>0.01</v>
      </c>
      <c r="BO350" s="34">
        <v>0.02</v>
      </c>
      <c r="BP350" s="34">
        <v>0</v>
      </c>
      <c r="BQ350" s="34">
        <v>0</v>
      </c>
      <c r="BR350" s="34">
        <v>0</v>
      </c>
      <c r="BS350" s="34">
        <v>0.88</v>
      </c>
      <c r="BT350" s="34">
        <v>0</v>
      </c>
      <c r="BU350" s="34">
        <v>0</v>
      </c>
      <c r="BV350" s="34">
        <v>2.11</v>
      </c>
      <c r="BW350" s="34">
        <v>0</v>
      </c>
      <c r="BX350" s="34">
        <v>0</v>
      </c>
      <c r="BY350" s="34">
        <v>0</v>
      </c>
      <c r="BZ350" s="34">
        <v>0</v>
      </c>
      <c r="CA350" s="34">
        <v>0</v>
      </c>
      <c r="CB350" s="34">
        <v>48.06</v>
      </c>
      <c r="CC350" s="33">
        <v>11.49</v>
      </c>
      <c r="CE350" s="31">
        <v>203.13</v>
      </c>
      <c r="CG350" s="31">
        <v>14.66</v>
      </c>
      <c r="CH350" s="31">
        <v>8.56</v>
      </c>
      <c r="CI350" s="31">
        <v>11.61</v>
      </c>
      <c r="CJ350" s="31">
        <v>359.34</v>
      </c>
      <c r="CK350" s="31">
        <v>163.22</v>
      </c>
      <c r="CL350" s="31">
        <v>261.27999999999997</v>
      </c>
      <c r="CM350" s="31">
        <v>6.87</v>
      </c>
      <c r="CN350" s="31">
        <v>1.85</v>
      </c>
      <c r="CO350" s="31">
        <v>4.3600000000000003</v>
      </c>
      <c r="CP350" s="31">
        <v>0</v>
      </c>
      <c r="CQ350" s="31">
        <v>0.3</v>
      </c>
      <c r="CR350" s="31">
        <v>6.96</v>
      </c>
    </row>
    <row r="351" spans="1:96" s="31" customFormat="1">
      <c r="A351" s="31" t="str">
        <f>"4/2"</f>
        <v>4/2</v>
      </c>
      <c r="B351" s="32" t="s">
        <v>117</v>
      </c>
      <c r="C351" s="33" t="str">
        <f>"200"</f>
        <v>200</v>
      </c>
      <c r="D351" s="33">
        <v>1.75</v>
      </c>
      <c r="E351" s="33">
        <v>0</v>
      </c>
      <c r="F351" s="33">
        <v>4.37</v>
      </c>
      <c r="G351" s="33">
        <v>4.22</v>
      </c>
      <c r="H351" s="33">
        <v>13.81</v>
      </c>
      <c r="I351" s="33">
        <v>97.159974080000012</v>
      </c>
      <c r="J351" s="34">
        <v>0.99</v>
      </c>
      <c r="K351" s="34">
        <v>2.6</v>
      </c>
      <c r="L351" s="34">
        <v>0</v>
      </c>
      <c r="M351" s="34">
        <v>0</v>
      </c>
      <c r="N351" s="34">
        <v>6.88</v>
      </c>
      <c r="O351" s="34">
        <v>4.8499999999999996</v>
      </c>
      <c r="P351" s="34">
        <v>2.0699999999999998</v>
      </c>
      <c r="Q351" s="34">
        <v>0</v>
      </c>
      <c r="R351" s="34">
        <v>0</v>
      </c>
      <c r="S351" s="34">
        <v>0.21</v>
      </c>
      <c r="T351" s="34">
        <v>2.15</v>
      </c>
      <c r="U351" s="34">
        <v>432.8</v>
      </c>
      <c r="V351" s="34">
        <v>342.82</v>
      </c>
      <c r="W351" s="34">
        <v>32.020000000000003</v>
      </c>
      <c r="X351" s="34">
        <v>21.5</v>
      </c>
      <c r="Y351" s="34">
        <v>49.34</v>
      </c>
      <c r="Z351" s="34">
        <v>1.07</v>
      </c>
      <c r="AA351" s="34">
        <v>3.02</v>
      </c>
      <c r="AB351" s="34">
        <v>779.46</v>
      </c>
      <c r="AC351" s="34">
        <v>167.5</v>
      </c>
      <c r="AD351" s="34">
        <v>1.91</v>
      </c>
      <c r="AE351" s="34">
        <v>0.05</v>
      </c>
      <c r="AF351" s="34">
        <v>0.05</v>
      </c>
      <c r="AG351" s="34">
        <v>0.53</v>
      </c>
      <c r="AH351" s="34">
        <v>1.01</v>
      </c>
      <c r="AI351" s="34">
        <v>5.45</v>
      </c>
      <c r="AJ351" s="34">
        <v>0</v>
      </c>
      <c r="AK351" s="34">
        <v>86.93</v>
      </c>
      <c r="AL351" s="34">
        <v>82.77</v>
      </c>
      <c r="AM351" s="34">
        <v>131.69</v>
      </c>
      <c r="AN351" s="34">
        <v>147.71</v>
      </c>
      <c r="AO351" s="34">
        <v>38.340000000000003</v>
      </c>
      <c r="AP351" s="34">
        <v>82.7</v>
      </c>
      <c r="AQ351" s="34">
        <v>24.47</v>
      </c>
      <c r="AR351" s="34">
        <v>76.319999999999993</v>
      </c>
      <c r="AS351" s="34">
        <v>97.28</v>
      </c>
      <c r="AT351" s="34">
        <v>143.5</v>
      </c>
      <c r="AU351" s="34">
        <v>286.95</v>
      </c>
      <c r="AV351" s="34">
        <v>46.68</v>
      </c>
      <c r="AW351" s="34">
        <v>81.349999999999994</v>
      </c>
      <c r="AX351" s="34">
        <v>383.57</v>
      </c>
      <c r="AY351" s="34">
        <v>0</v>
      </c>
      <c r="AZ351" s="34">
        <v>76.27</v>
      </c>
      <c r="BA351" s="34">
        <v>84.57</v>
      </c>
      <c r="BB351" s="34">
        <v>69.28</v>
      </c>
      <c r="BC351" s="34">
        <v>26.69</v>
      </c>
      <c r="BD351" s="34">
        <v>0</v>
      </c>
      <c r="BE351" s="34">
        <v>0</v>
      </c>
      <c r="BF351" s="34">
        <v>0</v>
      </c>
      <c r="BG351" s="34">
        <v>0</v>
      </c>
      <c r="BH351" s="34">
        <v>0</v>
      </c>
      <c r="BI351" s="34">
        <v>0</v>
      </c>
      <c r="BJ351" s="34">
        <v>0</v>
      </c>
      <c r="BK351" s="34">
        <v>0.24</v>
      </c>
      <c r="BL351" s="34">
        <v>0</v>
      </c>
      <c r="BM351" s="34">
        <v>0.15</v>
      </c>
      <c r="BN351" s="34">
        <v>0.01</v>
      </c>
      <c r="BO351" s="34">
        <v>0.02</v>
      </c>
      <c r="BP351" s="34">
        <v>0</v>
      </c>
      <c r="BQ351" s="34">
        <v>0</v>
      </c>
      <c r="BR351" s="34">
        <v>0</v>
      </c>
      <c r="BS351" s="34">
        <v>0.89</v>
      </c>
      <c r="BT351" s="34">
        <v>0</v>
      </c>
      <c r="BU351" s="34">
        <v>0</v>
      </c>
      <c r="BV351" s="34">
        <v>2.39</v>
      </c>
      <c r="BW351" s="34">
        <v>0</v>
      </c>
      <c r="BX351" s="34">
        <v>0</v>
      </c>
      <c r="BY351" s="34">
        <v>0</v>
      </c>
      <c r="BZ351" s="34">
        <v>0</v>
      </c>
      <c r="CA351" s="34">
        <v>0</v>
      </c>
      <c r="CB351" s="34">
        <v>251.88</v>
      </c>
      <c r="CC351" s="33">
        <v>19.63</v>
      </c>
      <c r="CE351" s="31">
        <v>132.93</v>
      </c>
      <c r="CG351" s="31">
        <v>51.47</v>
      </c>
      <c r="CH351" s="31">
        <v>30.55</v>
      </c>
      <c r="CI351" s="31">
        <v>41.01</v>
      </c>
      <c r="CJ351" s="31">
        <v>1072.21</v>
      </c>
      <c r="CK351" s="31">
        <v>410.46</v>
      </c>
      <c r="CL351" s="31">
        <v>741.33</v>
      </c>
      <c r="CM351" s="31">
        <v>44.66</v>
      </c>
      <c r="CN351" s="31">
        <v>23.68</v>
      </c>
      <c r="CO351" s="31">
        <v>34.17</v>
      </c>
      <c r="CP351" s="31">
        <v>1.04</v>
      </c>
      <c r="CQ351" s="31">
        <v>1.04</v>
      </c>
      <c r="CR351" s="31">
        <v>11.9</v>
      </c>
    </row>
    <row r="352" spans="1:96" s="31" customFormat="1">
      <c r="A352" s="31" t="str">
        <f>"39/3"</f>
        <v>39/3</v>
      </c>
      <c r="B352" s="32" t="s">
        <v>101</v>
      </c>
      <c r="C352" s="33" t="str">
        <f>"150"</f>
        <v>150</v>
      </c>
      <c r="D352" s="33">
        <v>6.58</v>
      </c>
      <c r="E352" s="33">
        <v>0</v>
      </c>
      <c r="F352" s="33">
        <v>1.72</v>
      </c>
      <c r="G352" s="33">
        <v>1.72</v>
      </c>
      <c r="H352" s="33">
        <v>34.47</v>
      </c>
      <c r="I352" s="33">
        <v>170.91364949999999</v>
      </c>
      <c r="J352" s="34">
        <v>0.32</v>
      </c>
      <c r="K352" s="34">
        <v>0</v>
      </c>
      <c r="L352" s="34">
        <v>0</v>
      </c>
      <c r="M352" s="34">
        <v>0</v>
      </c>
      <c r="N352" s="34">
        <v>0.73</v>
      </c>
      <c r="O352" s="34">
        <v>28.03</v>
      </c>
      <c r="P352" s="34">
        <v>5.72</v>
      </c>
      <c r="Q352" s="34">
        <v>0</v>
      </c>
      <c r="R352" s="34">
        <v>0</v>
      </c>
      <c r="S352" s="34">
        <v>0</v>
      </c>
      <c r="T352" s="34">
        <v>1.65</v>
      </c>
      <c r="U352" s="34">
        <v>289</v>
      </c>
      <c r="V352" s="34">
        <v>200.39</v>
      </c>
      <c r="W352" s="34">
        <v>13.01</v>
      </c>
      <c r="X352" s="34">
        <v>101.33</v>
      </c>
      <c r="Y352" s="34">
        <v>148.1</v>
      </c>
      <c r="Z352" s="34">
        <v>3.48</v>
      </c>
      <c r="AA352" s="34">
        <v>0</v>
      </c>
      <c r="AB352" s="34">
        <v>4.79</v>
      </c>
      <c r="AC352" s="34">
        <v>1.07</v>
      </c>
      <c r="AD352" s="34">
        <v>0.43</v>
      </c>
      <c r="AE352" s="34">
        <v>0.19</v>
      </c>
      <c r="AF352" s="34">
        <v>0.1</v>
      </c>
      <c r="AG352" s="34">
        <v>1.9</v>
      </c>
      <c r="AH352" s="34">
        <v>3.83</v>
      </c>
      <c r="AI352" s="34">
        <v>0</v>
      </c>
      <c r="AJ352" s="34">
        <v>0</v>
      </c>
      <c r="AK352" s="34">
        <v>307.89</v>
      </c>
      <c r="AL352" s="34">
        <v>240.05</v>
      </c>
      <c r="AM352" s="34">
        <v>388.78</v>
      </c>
      <c r="AN352" s="34">
        <v>276.58</v>
      </c>
      <c r="AO352" s="34">
        <v>166.99</v>
      </c>
      <c r="AP352" s="34">
        <v>208.74</v>
      </c>
      <c r="AQ352" s="34">
        <v>93.93</v>
      </c>
      <c r="AR352" s="34">
        <v>308.94</v>
      </c>
      <c r="AS352" s="34">
        <v>302.67</v>
      </c>
      <c r="AT352" s="34">
        <v>584.47</v>
      </c>
      <c r="AU352" s="34">
        <v>575.08000000000004</v>
      </c>
      <c r="AV352" s="34">
        <v>156.56</v>
      </c>
      <c r="AW352" s="34">
        <v>375.73</v>
      </c>
      <c r="AX352" s="34">
        <v>1179.3800000000001</v>
      </c>
      <c r="AY352" s="34">
        <v>0</v>
      </c>
      <c r="AZ352" s="34">
        <v>260.93</v>
      </c>
      <c r="BA352" s="34">
        <v>316.24</v>
      </c>
      <c r="BB352" s="34">
        <v>224.4</v>
      </c>
      <c r="BC352" s="34">
        <v>172.21</v>
      </c>
      <c r="BD352" s="34">
        <v>0</v>
      </c>
      <c r="BE352" s="34">
        <v>0</v>
      </c>
      <c r="BF352" s="34">
        <v>0</v>
      </c>
      <c r="BG352" s="34">
        <v>0</v>
      </c>
      <c r="BH352" s="34">
        <v>0</v>
      </c>
      <c r="BI352" s="34">
        <v>0.01</v>
      </c>
      <c r="BJ352" s="34">
        <v>0</v>
      </c>
      <c r="BK352" s="34">
        <v>0.28000000000000003</v>
      </c>
      <c r="BL352" s="34">
        <v>0</v>
      </c>
      <c r="BM352" s="34">
        <v>0.02</v>
      </c>
      <c r="BN352" s="34">
        <v>0.01</v>
      </c>
      <c r="BO352" s="34">
        <v>0</v>
      </c>
      <c r="BP352" s="34">
        <v>0</v>
      </c>
      <c r="BQ352" s="34">
        <v>0</v>
      </c>
      <c r="BR352" s="34">
        <v>0.01</v>
      </c>
      <c r="BS352" s="34">
        <v>0.56000000000000005</v>
      </c>
      <c r="BT352" s="34">
        <v>0.01</v>
      </c>
      <c r="BU352" s="34">
        <v>0</v>
      </c>
      <c r="BV352" s="34">
        <v>0.55000000000000004</v>
      </c>
      <c r="BW352" s="34">
        <v>0.05</v>
      </c>
      <c r="BX352" s="34">
        <v>0</v>
      </c>
      <c r="BY352" s="34">
        <v>0</v>
      </c>
      <c r="BZ352" s="34">
        <v>0</v>
      </c>
      <c r="CA352" s="34">
        <v>0</v>
      </c>
      <c r="CB352" s="34">
        <v>87.71</v>
      </c>
      <c r="CC352" s="33">
        <v>3.53</v>
      </c>
      <c r="CE352" s="31">
        <v>0.8</v>
      </c>
      <c r="CG352" s="31">
        <v>40.03</v>
      </c>
      <c r="CH352" s="31">
        <v>22.03</v>
      </c>
      <c r="CI352" s="31">
        <v>31.03</v>
      </c>
      <c r="CJ352" s="31">
        <v>2502.39</v>
      </c>
      <c r="CK352" s="31">
        <v>1232.1600000000001</v>
      </c>
      <c r="CL352" s="31">
        <v>1867.28</v>
      </c>
      <c r="CM352" s="31">
        <v>36.590000000000003</v>
      </c>
      <c r="CN352" s="31">
        <v>24.34</v>
      </c>
      <c r="CO352" s="31">
        <v>30.46</v>
      </c>
      <c r="CP352" s="31">
        <v>0</v>
      </c>
      <c r="CQ352" s="31">
        <v>0.75</v>
      </c>
      <c r="CR352" s="31">
        <v>2.14</v>
      </c>
    </row>
    <row r="353" spans="1:96" s="31" customFormat="1" ht="24">
      <c r="A353" s="31" t="str">
        <f>"16/8"</f>
        <v>16/8</v>
      </c>
      <c r="B353" s="32" t="s">
        <v>102</v>
      </c>
      <c r="C353" s="33" t="str">
        <f>"90"</f>
        <v>90</v>
      </c>
      <c r="D353" s="33">
        <v>13.5</v>
      </c>
      <c r="E353" s="33">
        <v>11.93</v>
      </c>
      <c r="F353" s="33">
        <v>11.62</v>
      </c>
      <c r="G353" s="33">
        <v>3.52</v>
      </c>
      <c r="H353" s="33">
        <v>9.64</v>
      </c>
      <c r="I353" s="33">
        <v>197.0136</v>
      </c>
      <c r="J353" s="34">
        <v>5.37</v>
      </c>
      <c r="K353" s="34">
        <v>2.93</v>
      </c>
      <c r="L353" s="34">
        <v>0</v>
      </c>
      <c r="M353" s="34">
        <v>0</v>
      </c>
      <c r="N353" s="34">
        <v>0.99</v>
      </c>
      <c r="O353" s="34">
        <v>8.18</v>
      </c>
      <c r="P353" s="34">
        <v>0.47</v>
      </c>
      <c r="Q353" s="34">
        <v>0</v>
      </c>
      <c r="R353" s="34">
        <v>0</v>
      </c>
      <c r="S353" s="34">
        <v>0.05</v>
      </c>
      <c r="T353" s="34">
        <v>1.48</v>
      </c>
      <c r="U353" s="34">
        <v>206.09</v>
      </c>
      <c r="V353" s="34">
        <v>207.73</v>
      </c>
      <c r="W353" s="34">
        <v>10.72</v>
      </c>
      <c r="X353" s="34">
        <v>16.489999999999998</v>
      </c>
      <c r="Y353" s="34">
        <v>117.41</v>
      </c>
      <c r="Z353" s="34">
        <v>1.95</v>
      </c>
      <c r="AA353" s="34">
        <v>0</v>
      </c>
      <c r="AB353" s="34">
        <v>0</v>
      </c>
      <c r="AC353" s="34">
        <v>0</v>
      </c>
      <c r="AD353" s="34">
        <v>2.35</v>
      </c>
      <c r="AE353" s="34">
        <v>0.05</v>
      </c>
      <c r="AF353" s="34">
        <v>0.1</v>
      </c>
      <c r="AG353" s="34">
        <v>2.96</v>
      </c>
      <c r="AH353" s="34">
        <v>5.78</v>
      </c>
      <c r="AI353" s="34">
        <v>0.18</v>
      </c>
      <c r="AJ353" s="34">
        <v>0</v>
      </c>
      <c r="AK353" s="34">
        <v>710.76</v>
      </c>
      <c r="AL353" s="34">
        <v>550.45000000000005</v>
      </c>
      <c r="AM353" s="34">
        <v>1022.8</v>
      </c>
      <c r="AN353" s="34">
        <v>1043.83</v>
      </c>
      <c r="AO353" s="34">
        <v>300.11</v>
      </c>
      <c r="AP353" s="34">
        <v>544.41999999999996</v>
      </c>
      <c r="AQ353" s="34">
        <v>145.82</v>
      </c>
      <c r="AR353" s="34">
        <v>563.15</v>
      </c>
      <c r="AS353" s="34">
        <v>729.49</v>
      </c>
      <c r="AT353" s="34">
        <v>715.01</v>
      </c>
      <c r="AU353" s="34">
        <v>1173.75</v>
      </c>
      <c r="AV353" s="34">
        <v>475.31</v>
      </c>
      <c r="AW353" s="34">
        <v>636.25</v>
      </c>
      <c r="AX353" s="34">
        <v>2266.58</v>
      </c>
      <c r="AY353" s="34">
        <v>185.96</v>
      </c>
      <c r="AZ353" s="34">
        <v>535.70000000000005</v>
      </c>
      <c r="BA353" s="34">
        <v>542.12</v>
      </c>
      <c r="BB353" s="34">
        <v>449.78</v>
      </c>
      <c r="BC353" s="34">
        <v>188.14</v>
      </c>
      <c r="BD353" s="34">
        <v>0</v>
      </c>
      <c r="BE353" s="34">
        <v>0</v>
      </c>
      <c r="BF353" s="34">
        <v>0</v>
      </c>
      <c r="BG353" s="34">
        <v>0</v>
      </c>
      <c r="BH353" s="34">
        <v>0</v>
      </c>
      <c r="BI353" s="34">
        <v>0</v>
      </c>
      <c r="BJ353" s="34">
        <v>0</v>
      </c>
      <c r="BK353" s="34">
        <v>0.22</v>
      </c>
      <c r="BL353" s="34">
        <v>0</v>
      </c>
      <c r="BM353" s="34">
        <v>0.14000000000000001</v>
      </c>
      <c r="BN353" s="34">
        <v>0.01</v>
      </c>
      <c r="BO353" s="34">
        <v>0.02</v>
      </c>
      <c r="BP353" s="34">
        <v>0</v>
      </c>
      <c r="BQ353" s="34">
        <v>0</v>
      </c>
      <c r="BR353" s="34">
        <v>0</v>
      </c>
      <c r="BS353" s="34">
        <v>0.81</v>
      </c>
      <c r="BT353" s="34">
        <v>0</v>
      </c>
      <c r="BU353" s="34">
        <v>0</v>
      </c>
      <c r="BV353" s="34">
        <v>2.0299999999999998</v>
      </c>
      <c r="BW353" s="34">
        <v>0</v>
      </c>
      <c r="BX353" s="34">
        <v>0</v>
      </c>
      <c r="BY353" s="34">
        <v>0</v>
      </c>
      <c r="BZ353" s="34">
        <v>0</v>
      </c>
      <c r="CA353" s="34">
        <v>0</v>
      </c>
      <c r="CB353" s="34">
        <v>77.349999999999994</v>
      </c>
      <c r="CC353" s="33">
        <v>55.86</v>
      </c>
      <c r="CE353" s="31">
        <v>0</v>
      </c>
      <c r="CG353" s="31">
        <v>24.01</v>
      </c>
      <c r="CH353" s="31">
        <v>12.44</v>
      </c>
      <c r="CI353" s="31">
        <v>18.23</v>
      </c>
      <c r="CJ353" s="31">
        <v>482.14</v>
      </c>
      <c r="CK353" s="31">
        <v>173.47</v>
      </c>
      <c r="CL353" s="31">
        <v>327.81</v>
      </c>
      <c r="CM353" s="31">
        <v>10.29</v>
      </c>
      <c r="CN353" s="31">
        <v>6.98</v>
      </c>
      <c r="CO353" s="31">
        <v>8.64</v>
      </c>
      <c r="CP353" s="31">
        <v>0</v>
      </c>
      <c r="CQ353" s="31">
        <v>0.45</v>
      </c>
      <c r="CR353" s="31">
        <v>34.07</v>
      </c>
    </row>
    <row r="354" spans="1:96" s="31" customFormat="1">
      <c r="A354" s="31" t="str">
        <f>"601"</f>
        <v>601</v>
      </c>
      <c r="B354" s="32" t="s">
        <v>103</v>
      </c>
      <c r="C354" s="33" t="str">
        <f>"20"</f>
        <v>20</v>
      </c>
      <c r="D354" s="33">
        <v>0.28999999999999998</v>
      </c>
      <c r="E354" s="33">
        <v>0</v>
      </c>
      <c r="F354" s="33">
        <v>0.6</v>
      </c>
      <c r="G354" s="33">
        <v>0.02</v>
      </c>
      <c r="H354" s="33">
        <v>1.1599999999999999</v>
      </c>
      <c r="I354" s="33">
        <v>11.233095985</v>
      </c>
      <c r="J354" s="34">
        <v>0.45</v>
      </c>
      <c r="K354" s="34">
        <v>0</v>
      </c>
      <c r="L354" s="34">
        <v>0</v>
      </c>
      <c r="M354" s="34">
        <v>0</v>
      </c>
      <c r="N354" s="34">
        <v>0.26</v>
      </c>
      <c r="O354" s="34">
        <v>0.85</v>
      </c>
      <c r="P354" s="34">
        <v>0.05</v>
      </c>
      <c r="Q354" s="34">
        <v>0</v>
      </c>
      <c r="R354" s="34">
        <v>0</v>
      </c>
      <c r="S354" s="34">
        <v>0.05</v>
      </c>
      <c r="T354" s="34">
        <v>0.38</v>
      </c>
      <c r="U354" s="34">
        <v>131.16999999999999</v>
      </c>
      <c r="V354" s="34">
        <v>10.56</v>
      </c>
      <c r="W354" s="34">
        <v>4.8</v>
      </c>
      <c r="X354" s="34">
        <v>0.85</v>
      </c>
      <c r="Y354" s="34">
        <v>3.86</v>
      </c>
      <c r="Z354" s="34">
        <v>0.04</v>
      </c>
      <c r="AA354" s="34">
        <v>1.8</v>
      </c>
      <c r="AB354" s="34">
        <v>9.92</v>
      </c>
      <c r="AC354" s="34">
        <v>7.15</v>
      </c>
      <c r="AD354" s="34">
        <v>0.04</v>
      </c>
      <c r="AE354" s="34">
        <v>0</v>
      </c>
      <c r="AF354" s="34">
        <v>0</v>
      </c>
      <c r="AG354" s="34">
        <v>0.02</v>
      </c>
      <c r="AH354" s="34">
        <v>0.09</v>
      </c>
      <c r="AI354" s="34">
        <v>0.11</v>
      </c>
      <c r="AJ354" s="34">
        <v>0</v>
      </c>
      <c r="AK354" s="34">
        <v>6.24</v>
      </c>
      <c r="AL354" s="34">
        <v>5.7</v>
      </c>
      <c r="AM354" s="34">
        <v>10.68</v>
      </c>
      <c r="AN354" s="34">
        <v>3.31</v>
      </c>
      <c r="AO354" s="34">
        <v>2.0299999999999998</v>
      </c>
      <c r="AP354" s="34">
        <v>4.12</v>
      </c>
      <c r="AQ354" s="34">
        <v>1.33</v>
      </c>
      <c r="AR354" s="34">
        <v>6.63</v>
      </c>
      <c r="AS354" s="34">
        <v>4.37</v>
      </c>
      <c r="AT354" s="34">
        <v>5.3</v>
      </c>
      <c r="AU354" s="34">
        <v>4.51</v>
      </c>
      <c r="AV354" s="34">
        <v>2.65</v>
      </c>
      <c r="AW354" s="34">
        <v>4.6399999999999997</v>
      </c>
      <c r="AX354" s="34">
        <v>40.82</v>
      </c>
      <c r="AY354" s="34">
        <v>0</v>
      </c>
      <c r="AZ354" s="34">
        <v>12.86</v>
      </c>
      <c r="BA354" s="34">
        <v>6.63</v>
      </c>
      <c r="BB354" s="34">
        <v>3.31</v>
      </c>
      <c r="BC354" s="34">
        <v>2.65</v>
      </c>
      <c r="BD354" s="34">
        <v>0</v>
      </c>
      <c r="BE354" s="34">
        <v>0</v>
      </c>
      <c r="BF354" s="34">
        <v>0</v>
      </c>
      <c r="BG354" s="34">
        <v>0</v>
      </c>
      <c r="BH354" s="34">
        <v>0</v>
      </c>
      <c r="BI354" s="34">
        <v>0</v>
      </c>
      <c r="BJ354" s="34">
        <v>0</v>
      </c>
      <c r="BK354" s="34">
        <v>0</v>
      </c>
      <c r="BL354" s="34">
        <v>0</v>
      </c>
      <c r="BM354" s="34">
        <v>0</v>
      </c>
      <c r="BN354" s="34">
        <v>0</v>
      </c>
      <c r="BO354" s="34">
        <v>0</v>
      </c>
      <c r="BP354" s="34">
        <v>0</v>
      </c>
      <c r="BQ354" s="34">
        <v>0</v>
      </c>
      <c r="BR354" s="34">
        <v>0</v>
      </c>
      <c r="BS354" s="34">
        <v>0</v>
      </c>
      <c r="BT354" s="34">
        <v>0</v>
      </c>
      <c r="BU354" s="34">
        <v>0</v>
      </c>
      <c r="BV354" s="34">
        <v>0.01</v>
      </c>
      <c r="BW354" s="34">
        <v>0</v>
      </c>
      <c r="BX354" s="34">
        <v>0</v>
      </c>
      <c r="BY354" s="34">
        <v>0</v>
      </c>
      <c r="BZ354" s="34">
        <v>0</v>
      </c>
      <c r="CA354" s="34">
        <v>0</v>
      </c>
      <c r="CB354" s="34">
        <v>19.510000000000002</v>
      </c>
      <c r="CC354" s="33">
        <v>2.29</v>
      </c>
      <c r="CE354" s="31">
        <v>3.45</v>
      </c>
      <c r="CG354" s="31">
        <v>31.29</v>
      </c>
      <c r="CH354" s="31">
        <v>16.29</v>
      </c>
      <c r="CI354" s="31">
        <v>23.79</v>
      </c>
      <c r="CJ354" s="31">
        <v>142.41</v>
      </c>
      <c r="CK354" s="31">
        <v>58.71</v>
      </c>
      <c r="CL354" s="31">
        <v>100.56</v>
      </c>
      <c r="CM354" s="31">
        <v>7.93</v>
      </c>
      <c r="CN354" s="31">
        <v>4.7300000000000004</v>
      </c>
      <c r="CO354" s="31">
        <v>6.37</v>
      </c>
      <c r="CP354" s="31">
        <v>0</v>
      </c>
      <c r="CQ354" s="31">
        <v>0.33</v>
      </c>
      <c r="CR354" s="31">
        <v>1.39</v>
      </c>
    </row>
    <row r="355" spans="1:96" s="31" customFormat="1">
      <c r="A355" s="31" t="str">
        <f>"2"</f>
        <v>2</v>
      </c>
      <c r="B355" s="32" t="s">
        <v>95</v>
      </c>
      <c r="C355" s="33" t="str">
        <f>"40,2"</f>
        <v>40,2</v>
      </c>
      <c r="D355" s="33">
        <v>2.66</v>
      </c>
      <c r="E355" s="33">
        <v>0</v>
      </c>
      <c r="F355" s="33">
        <v>0.26</v>
      </c>
      <c r="G355" s="33">
        <v>0.26</v>
      </c>
      <c r="H355" s="33">
        <v>18.850000000000001</v>
      </c>
      <c r="I355" s="33">
        <v>90.008201999999983</v>
      </c>
      <c r="J355" s="34">
        <v>0</v>
      </c>
      <c r="K355" s="34">
        <v>0</v>
      </c>
      <c r="L355" s="34">
        <v>0</v>
      </c>
      <c r="M355" s="34">
        <v>0</v>
      </c>
      <c r="N355" s="34">
        <v>0.44</v>
      </c>
      <c r="O355" s="34">
        <v>18.329999999999998</v>
      </c>
      <c r="P355" s="34">
        <v>0.08</v>
      </c>
      <c r="Q355" s="34">
        <v>0</v>
      </c>
      <c r="R355" s="34">
        <v>0</v>
      </c>
      <c r="S355" s="34">
        <v>0</v>
      </c>
      <c r="T355" s="34">
        <v>0.72</v>
      </c>
      <c r="U355" s="34">
        <v>0</v>
      </c>
      <c r="V355" s="34">
        <v>0</v>
      </c>
      <c r="W355" s="34">
        <v>0</v>
      </c>
      <c r="X355" s="34">
        <v>0</v>
      </c>
      <c r="Y355" s="34">
        <v>0</v>
      </c>
      <c r="Z355" s="34">
        <v>0</v>
      </c>
      <c r="AA355" s="34">
        <v>0</v>
      </c>
      <c r="AB355" s="34">
        <v>0</v>
      </c>
      <c r="AC355" s="34">
        <v>0</v>
      </c>
      <c r="AD355" s="34">
        <v>0</v>
      </c>
      <c r="AE355" s="34">
        <v>0</v>
      </c>
      <c r="AF355" s="34">
        <v>0</v>
      </c>
      <c r="AG355" s="34">
        <v>0</v>
      </c>
      <c r="AH355" s="34">
        <v>0</v>
      </c>
      <c r="AI355" s="34">
        <v>0</v>
      </c>
      <c r="AJ355" s="34">
        <v>0</v>
      </c>
      <c r="AK355" s="34">
        <v>128.35</v>
      </c>
      <c r="AL355" s="34">
        <v>133.6</v>
      </c>
      <c r="AM355" s="34">
        <v>204.6</v>
      </c>
      <c r="AN355" s="34">
        <v>67.849999999999994</v>
      </c>
      <c r="AO355" s="34">
        <v>40.22</v>
      </c>
      <c r="AP355" s="34">
        <v>80.44</v>
      </c>
      <c r="AQ355" s="34">
        <v>30.43</v>
      </c>
      <c r="AR355" s="34">
        <v>145.49</v>
      </c>
      <c r="AS355" s="34">
        <v>90.23</v>
      </c>
      <c r="AT355" s="34">
        <v>125.91</v>
      </c>
      <c r="AU355" s="34">
        <v>103.87</v>
      </c>
      <c r="AV355" s="34">
        <v>54.56</v>
      </c>
      <c r="AW355" s="34">
        <v>96.53</v>
      </c>
      <c r="AX355" s="34">
        <v>807.2</v>
      </c>
      <c r="AY355" s="34">
        <v>0</v>
      </c>
      <c r="AZ355" s="34">
        <v>263</v>
      </c>
      <c r="BA355" s="34">
        <v>114.36</v>
      </c>
      <c r="BB355" s="34">
        <v>75.89</v>
      </c>
      <c r="BC355" s="34">
        <v>60.16</v>
      </c>
      <c r="BD355" s="34">
        <v>0</v>
      </c>
      <c r="BE355" s="34">
        <v>0</v>
      </c>
      <c r="BF355" s="34">
        <v>0</v>
      </c>
      <c r="BG355" s="34">
        <v>0</v>
      </c>
      <c r="BH355" s="34">
        <v>0</v>
      </c>
      <c r="BI355" s="34">
        <v>0</v>
      </c>
      <c r="BJ355" s="34">
        <v>0</v>
      </c>
      <c r="BK355" s="34">
        <v>0.03</v>
      </c>
      <c r="BL355" s="34">
        <v>0</v>
      </c>
      <c r="BM355" s="34">
        <v>0</v>
      </c>
      <c r="BN355" s="34">
        <v>0</v>
      </c>
      <c r="BO355" s="34">
        <v>0</v>
      </c>
      <c r="BP355" s="34">
        <v>0</v>
      </c>
      <c r="BQ355" s="34">
        <v>0</v>
      </c>
      <c r="BR355" s="34">
        <v>0</v>
      </c>
      <c r="BS355" s="34">
        <v>0.03</v>
      </c>
      <c r="BT355" s="34">
        <v>0</v>
      </c>
      <c r="BU355" s="34">
        <v>0</v>
      </c>
      <c r="BV355" s="34">
        <v>0.11</v>
      </c>
      <c r="BW355" s="34">
        <v>0.01</v>
      </c>
      <c r="BX355" s="34">
        <v>0</v>
      </c>
      <c r="BY355" s="34">
        <v>0</v>
      </c>
      <c r="BZ355" s="34">
        <v>0</v>
      </c>
      <c r="CA355" s="34">
        <v>0</v>
      </c>
      <c r="CB355" s="34">
        <v>15.72</v>
      </c>
      <c r="CC355" s="33">
        <v>2.89</v>
      </c>
      <c r="CE355" s="31">
        <v>0</v>
      </c>
      <c r="CG355" s="31">
        <v>0</v>
      </c>
      <c r="CH355" s="31">
        <v>0</v>
      </c>
      <c r="CI355" s="31">
        <v>0</v>
      </c>
      <c r="CJ355" s="31">
        <v>802.15</v>
      </c>
      <c r="CK355" s="31">
        <v>309.04000000000002</v>
      </c>
      <c r="CL355" s="31">
        <v>555.6</v>
      </c>
      <c r="CM355" s="31">
        <v>6.42</v>
      </c>
      <c r="CN355" s="31">
        <v>6.42</v>
      </c>
      <c r="CO355" s="31">
        <v>6.42</v>
      </c>
      <c r="CP355" s="31">
        <v>0</v>
      </c>
      <c r="CQ355" s="31">
        <v>0</v>
      </c>
      <c r="CR355" s="31">
        <v>2.41</v>
      </c>
    </row>
    <row r="356" spans="1:96" s="31" customFormat="1">
      <c r="A356" s="31" t="str">
        <f>"3"</f>
        <v>3</v>
      </c>
      <c r="B356" s="32" t="s">
        <v>104</v>
      </c>
      <c r="C356" s="33" t="str">
        <f>"20"</f>
        <v>20</v>
      </c>
      <c r="D356" s="33">
        <v>1.32</v>
      </c>
      <c r="E356" s="33">
        <v>0</v>
      </c>
      <c r="F356" s="33">
        <v>0.24</v>
      </c>
      <c r="G356" s="33">
        <v>0.24</v>
      </c>
      <c r="H356" s="33">
        <v>8.34</v>
      </c>
      <c r="I356" s="33">
        <v>38.676000000000002</v>
      </c>
      <c r="J356" s="34">
        <v>0.04</v>
      </c>
      <c r="K356" s="34">
        <v>0</v>
      </c>
      <c r="L356" s="34">
        <v>0</v>
      </c>
      <c r="M356" s="34">
        <v>0</v>
      </c>
      <c r="N356" s="34">
        <v>0.24</v>
      </c>
      <c r="O356" s="34">
        <v>6.44</v>
      </c>
      <c r="P356" s="34">
        <v>1.66</v>
      </c>
      <c r="Q356" s="34">
        <v>0</v>
      </c>
      <c r="R356" s="34">
        <v>0</v>
      </c>
      <c r="S356" s="34">
        <v>0.2</v>
      </c>
      <c r="T356" s="34">
        <v>0.5</v>
      </c>
      <c r="U356" s="34">
        <v>122</v>
      </c>
      <c r="V356" s="34">
        <v>49</v>
      </c>
      <c r="W356" s="34">
        <v>7</v>
      </c>
      <c r="X356" s="34">
        <v>9.4</v>
      </c>
      <c r="Y356" s="34">
        <v>31.6</v>
      </c>
      <c r="Z356" s="34">
        <v>0.78</v>
      </c>
      <c r="AA356" s="34">
        <v>0</v>
      </c>
      <c r="AB356" s="34">
        <v>1</v>
      </c>
      <c r="AC356" s="34">
        <v>0.2</v>
      </c>
      <c r="AD356" s="34">
        <v>0.28000000000000003</v>
      </c>
      <c r="AE356" s="34">
        <v>0.04</v>
      </c>
      <c r="AF356" s="34">
        <v>0.02</v>
      </c>
      <c r="AG356" s="34">
        <v>0.14000000000000001</v>
      </c>
      <c r="AH356" s="34">
        <v>0.4</v>
      </c>
      <c r="AI356" s="34">
        <v>0</v>
      </c>
      <c r="AJ356" s="34">
        <v>0</v>
      </c>
      <c r="AK356" s="34">
        <v>0</v>
      </c>
      <c r="AL356" s="34">
        <v>0</v>
      </c>
      <c r="AM356" s="34">
        <v>85.4</v>
      </c>
      <c r="AN356" s="34">
        <v>44.6</v>
      </c>
      <c r="AO356" s="34">
        <v>18.600000000000001</v>
      </c>
      <c r="AP356" s="34">
        <v>39.6</v>
      </c>
      <c r="AQ356" s="34">
        <v>16</v>
      </c>
      <c r="AR356" s="34">
        <v>74.2</v>
      </c>
      <c r="AS356" s="34">
        <v>59.4</v>
      </c>
      <c r="AT356" s="34">
        <v>58.2</v>
      </c>
      <c r="AU356" s="34">
        <v>92.8</v>
      </c>
      <c r="AV356" s="34">
        <v>24.8</v>
      </c>
      <c r="AW356" s="34">
        <v>62</v>
      </c>
      <c r="AX356" s="34">
        <v>305.8</v>
      </c>
      <c r="AY356" s="34">
        <v>0</v>
      </c>
      <c r="AZ356" s="34">
        <v>105.2</v>
      </c>
      <c r="BA356" s="34">
        <v>58.2</v>
      </c>
      <c r="BB356" s="34">
        <v>36</v>
      </c>
      <c r="BC356" s="34">
        <v>26</v>
      </c>
      <c r="BD356" s="34">
        <v>0</v>
      </c>
      <c r="BE356" s="34">
        <v>0</v>
      </c>
      <c r="BF356" s="34">
        <v>0</v>
      </c>
      <c r="BG356" s="34">
        <v>0</v>
      </c>
      <c r="BH356" s="34">
        <v>0</v>
      </c>
      <c r="BI356" s="34">
        <v>0</v>
      </c>
      <c r="BJ356" s="34">
        <v>0</v>
      </c>
      <c r="BK356" s="34">
        <v>0.03</v>
      </c>
      <c r="BL356" s="34">
        <v>0</v>
      </c>
      <c r="BM356" s="34">
        <v>0</v>
      </c>
      <c r="BN356" s="34">
        <v>0</v>
      </c>
      <c r="BO356" s="34">
        <v>0</v>
      </c>
      <c r="BP356" s="34">
        <v>0</v>
      </c>
      <c r="BQ356" s="34">
        <v>0</v>
      </c>
      <c r="BR356" s="34">
        <v>0</v>
      </c>
      <c r="BS356" s="34">
        <v>0.02</v>
      </c>
      <c r="BT356" s="34">
        <v>0</v>
      </c>
      <c r="BU356" s="34">
        <v>0</v>
      </c>
      <c r="BV356" s="34">
        <v>0.1</v>
      </c>
      <c r="BW356" s="34">
        <v>0.02</v>
      </c>
      <c r="BX356" s="34">
        <v>0</v>
      </c>
      <c r="BY356" s="34">
        <v>0</v>
      </c>
      <c r="BZ356" s="34">
        <v>0</v>
      </c>
      <c r="CA356" s="34">
        <v>0</v>
      </c>
      <c r="CB356" s="34">
        <v>9.4</v>
      </c>
      <c r="CC356" s="33">
        <v>1.48</v>
      </c>
      <c r="CE356" s="31">
        <v>0.17</v>
      </c>
      <c r="CG356" s="31">
        <v>0</v>
      </c>
      <c r="CH356" s="31">
        <v>0</v>
      </c>
      <c r="CI356" s="31">
        <v>0</v>
      </c>
      <c r="CJ356" s="31">
        <v>0</v>
      </c>
      <c r="CK356" s="31">
        <v>0</v>
      </c>
      <c r="CL356" s="31">
        <v>0</v>
      </c>
      <c r="CM356" s="31">
        <v>0</v>
      </c>
      <c r="CN356" s="31">
        <v>0</v>
      </c>
      <c r="CO356" s="31">
        <v>0</v>
      </c>
      <c r="CP356" s="31">
        <v>0</v>
      </c>
      <c r="CQ356" s="31">
        <v>0</v>
      </c>
      <c r="CR356" s="31">
        <v>1.23</v>
      </c>
    </row>
    <row r="357" spans="1:96" s="31" customFormat="1" ht="24">
      <c r="A357" s="31" t="str">
        <f>"16/10"</f>
        <v>16/10</v>
      </c>
      <c r="B357" s="32" t="s">
        <v>152</v>
      </c>
      <c r="C357" s="33" t="str">
        <f>"200"</f>
        <v>200</v>
      </c>
      <c r="D357" s="33">
        <v>0.93</v>
      </c>
      <c r="E357" s="33">
        <v>0</v>
      </c>
      <c r="F357" s="33">
        <v>0.11</v>
      </c>
      <c r="G357" s="33">
        <v>0.11</v>
      </c>
      <c r="H357" s="33">
        <v>18.399999999999999</v>
      </c>
      <c r="I357" s="33">
        <v>69.692080000000004</v>
      </c>
      <c r="J357" s="34">
        <v>0.03</v>
      </c>
      <c r="K357" s="34">
        <v>0</v>
      </c>
      <c r="L357" s="34">
        <v>0</v>
      </c>
      <c r="M357" s="34">
        <v>0</v>
      </c>
      <c r="N357" s="34">
        <v>14.01</v>
      </c>
      <c r="O357" s="34">
        <v>0.72</v>
      </c>
      <c r="P357" s="34">
        <v>3.67</v>
      </c>
      <c r="Q357" s="34">
        <v>0</v>
      </c>
      <c r="R357" s="34">
        <v>0</v>
      </c>
      <c r="S357" s="34">
        <v>0.48</v>
      </c>
      <c r="T357" s="34">
        <v>0.84</v>
      </c>
      <c r="U357" s="34">
        <v>3.12</v>
      </c>
      <c r="V357" s="34">
        <v>257.60000000000002</v>
      </c>
      <c r="W357" s="34">
        <v>26.34</v>
      </c>
      <c r="X357" s="34">
        <v>15.77</v>
      </c>
      <c r="Y357" s="34">
        <v>21.16</v>
      </c>
      <c r="Z357" s="34">
        <v>0.63</v>
      </c>
      <c r="AA357" s="34">
        <v>0</v>
      </c>
      <c r="AB357" s="34">
        <v>693</v>
      </c>
      <c r="AC357" s="34">
        <v>128.30000000000001</v>
      </c>
      <c r="AD357" s="34">
        <v>1.02</v>
      </c>
      <c r="AE357" s="34">
        <v>0.02</v>
      </c>
      <c r="AF357" s="34">
        <v>0.04</v>
      </c>
      <c r="AG357" s="34">
        <v>0.43</v>
      </c>
      <c r="AH357" s="34">
        <v>0.66</v>
      </c>
      <c r="AI357" s="34">
        <v>20.239999999999998</v>
      </c>
      <c r="AJ357" s="34">
        <v>0</v>
      </c>
      <c r="AK357" s="34">
        <v>0.01</v>
      </c>
      <c r="AL357" s="34">
        <v>0.01</v>
      </c>
      <c r="AM357" s="34">
        <v>0.01</v>
      </c>
      <c r="AN357" s="34">
        <v>0.01</v>
      </c>
      <c r="AO357" s="34">
        <v>0</v>
      </c>
      <c r="AP357" s="34">
        <v>0.01</v>
      </c>
      <c r="AQ357" s="34">
        <v>0</v>
      </c>
      <c r="AR357" s="34">
        <v>0.01</v>
      </c>
      <c r="AS357" s="34">
        <v>0.01</v>
      </c>
      <c r="AT357" s="34">
        <v>0.01</v>
      </c>
      <c r="AU357" s="34">
        <v>0.04</v>
      </c>
      <c r="AV357" s="34">
        <v>0</v>
      </c>
      <c r="AW357" s="34">
        <v>0.01</v>
      </c>
      <c r="AX357" s="34">
        <v>0.02</v>
      </c>
      <c r="AY357" s="34">
        <v>0</v>
      </c>
      <c r="AZ357" s="34">
        <v>0.01</v>
      </c>
      <c r="BA357" s="34">
        <v>0.01</v>
      </c>
      <c r="BB357" s="34">
        <v>0</v>
      </c>
      <c r="BC357" s="34">
        <v>0</v>
      </c>
      <c r="BD357" s="34">
        <v>0</v>
      </c>
      <c r="BE357" s="34">
        <v>0</v>
      </c>
      <c r="BF357" s="34">
        <v>0</v>
      </c>
      <c r="BG357" s="34">
        <v>0</v>
      </c>
      <c r="BH357" s="34">
        <v>0</v>
      </c>
      <c r="BI357" s="34">
        <v>0</v>
      </c>
      <c r="BJ357" s="34">
        <v>0</v>
      </c>
      <c r="BK357" s="34">
        <v>0</v>
      </c>
      <c r="BL357" s="34">
        <v>0</v>
      </c>
      <c r="BM357" s="34">
        <v>0</v>
      </c>
      <c r="BN357" s="34">
        <v>0</v>
      </c>
      <c r="BO357" s="34">
        <v>0</v>
      </c>
      <c r="BP357" s="34">
        <v>0</v>
      </c>
      <c r="BQ357" s="34">
        <v>0</v>
      </c>
      <c r="BR357" s="34">
        <v>0</v>
      </c>
      <c r="BS357" s="34">
        <v>0.01</v>
      </c>
      <c r="BT357" s="34">
        <v>0</v>
      </c>
      <c r="BU357" s="34">
        <v>0</v>
      </c>
      <c r="BV357" s="34">
        <v>0</v>
      </c>
      <c r="BW357" s="34">
        <v>0</v>
      </c>
      <c r="BX357" s="34">
        <v>0</v>
      </c>
      <c r="BY357" s="34">
        <v>0</v>
      </c>
      <c r="BZ357" s="34">
        <v>0</v>
      </c>
      <c r="CA357" s="34">
        <v>0</v>
      </c>
      <c r="CB357" s="34">
        <v>213.71</v>
      </c>
      <c r="CC357" s="33">
        <v>7.51</v>
      </c>
      <c r="CE357" s="31">
        <v>115.5</v>
      </c>
      <c r="CG357" s="31">
        <v>5.27</v>
      </c>
      <c r="CH357" s="31">
        <v>5.27</v>
      </c>
      <c r="CI357" s="31">
        <v>5.27</v>
      </c>
      <c r="CJ357" s="31">
        <v>525</v>
      </c>
      <c r="CK357" s="31">
        <v>207</v>
      </c>
      <c r="CL357" s="31">
        <v>366</v>
      </c>
      <c r="CM357" s="31">
        <v>51.54</v>
      </c>
      <c r="CN357" s="31">
        <v>30.44</v>
      </c>
      <c r="CO357" s="31">
        <v>40.99</v>
      </c>
      <c r="CP357" s="31">
        <v>5</v>
      </c>
      <c r="CQ357" s="31">
        <v>0</v>
      </c>
      <c r="CR357" s="31">
        <v>4.55</v>
      </c>
    </row>
    <row r="358" spans="1:96" s="28" customFormat="1">
      <c r="A358" s="28" t="str">
        <f>"12/2"</f>
        <v>12/2</v>
      </c>
      <c r="B358" s="29" t="s">
        <v>121</v>
      </c>
      <c r="C358" s="30" t="str">
        <f>"200"</f>
        <v>200</v>
      </c>
      <c r="D358" s="30">
        <v>1.8</v>
      </c>
      <c r="E358" s="30">
        <v>0</v>
      </c>
      <c r="F358" s="30">
        <v>0.4</v>
      </c>
      <c r="G358" s="30">
        <v>0.4</v>
      </c>
      <c r="H358" s="30">
        <v>20.6</v>
      </c>
      <c r="I358" s="30">
        <v>88.96</v>
      </c>
      <c r="J358" s="18">
        <v>0</v>
      </c>
      <c r="K358" s="18">
        <v>0</v>
      </c>
      <c r="L358" s="18">
        <v>0</v>
      </c>
      <c r="M358" s="18">
        <v>0</v>
      </c>
      <c r="N358" s="18">
        <v>16.2</v>
      </c>
      <c r="O358" s="18">
        <v>0</v>
      </c>
      <c r="P358" s="18">
        <v>4.4000000000000004</v>
      </c>
      <c r="Q358" s="18">
        <v>0</v>
      </c>
      <c r="R358" s="18">
        <v>0</v>
      </c>
      <c r="S358" s="18">
        <v>2.6</v>
      </c>
      <c r="T358" s="18">
        <v>1</v>
      </c>
      <c r="U358" s="18">
        <v>26</v>
      </c>
      <c r="V358" s="18">
        <v>394</v>
      </c>
      <c r="W358" s="18">
        <v>68</v>
      </c>
      <c r="X358" s="18">
        <v>26</v>
      </c>
      <c r="Y358" s="18">
        <v>46</v>
      </c>
      <c r="Z358" s="18">
        <v>0.6</v>
      </c>
      <c r="AA358" s="18">
        <v>0</v>
      </c>
      <c r="AB358" s="18">
        <v>100</v>
      </c>
      <c r="AC358" s="18">
        <v>16</v>
      </c>
      <c r="AD358" s="18">
        <v>0.4</v>
      </c>
      <c r="AE358" s="18">
        <v>0.08</v>
      </c>
      <c r="AF358" s="18">
        <v>0.06</v>
      </c>
      <c r="AG358" s="18">
        <v>0.4</v>
      </c>
      <c r="AH358" s="18">
        <v>0.6</v>
      </c>
      <c r="AI358" s="18">
        <v>120</v>
      </c>
      <c r="AJ358" s="18">
        <v>0</v>
      </c>
      <c r="AK358" s="18">
        <v>70</v>
      </c>
      <c r="AL358" s="18">
        <v>54</v>
      </c>
      <c r="AM358" s="18">
        <v>40</v>
      </c>
      <c r="AN358" s="18">
        <v>72</v>
      </c>
      <c r="AO358" s="18">
        <v>26</v>
      </c>
      <c r="AP358" s="18">
        <v>26</v>
      </c>
      <c r="AQ358" s="18">
        <v>12</v>
      </c>
      <c r="AR358" s="18">
        <v>54</v>
      </c>
      <c r="AS358" s="18">
        <v>86</v>
      </c>
      <c r="AT358" s="18">
        <v>112</v>
      </c>
      <c r="AU358" s="18">
        <v>198</v>
      </c>
      <c r="AV358" s="18">
        <v>30</v>
      </c>
      <c r="AW358" s="18">
        <v>164</v>
      </c>
      <c r="AX358" s="18">
        <v>164</v>
      </c>
      <c r="AY358" s="18">
        <v>0</v>
      </c>
      <c r="AZ358" s="18">
        <v>80</v>
      </c>
      <c r="BA358" s="18">
        <v>56</v>
      </c>
      <c r="BB358" s="18">
        <v>28</v>
      </c>
      <c r="BC358" s="18">
        <v>18</v>
      </c>
      <c r="BD358" s="18">
        <v>0</v>
      </c>
      <c r="BE358" s="18">
        <v>0</v>
      </c>
      <c r="BF358" s="18">
        <v>0</v>
      </c>
      <c r="BG358" s="18">
        <v>0</v>
      </c>
      <c r="BH358" s="18">
        <v>0</v>
      </c>
      <c r="BI358" s="18">
        <v>0</v>
      </c>
      <c r="BJ358" s="18">
        <v>0</v>
      </c>
      <c r="BK358" s="18">
        <v>0</v>
      </c>
      <c r="BL358" s="18">
        <v>0</v>
      </c>
      <c r="BM358" s="18">
        <v>0</v>
      </c>
      <c r="BN358" s="18">
        <v>0</v>
      </c>
      <c r="BO358" s="18">
        <v>0</v>
      </c>
      <c r="BP358" s="18">
        <v>0</v>
      </c>
      <c r="BQ358" s="18">
        <v>0</v>
      </c>
      <c r="BR358" s="18">
        <v>0</v>
      </c>
      <c r="BS358" s="18">
        <v>0</v>
      </c>
      <c r="BT358" s="18">
        <v>0</v>
      </c>
      <c r="BU358" s="18">
        <v>0</v>
      </c>
      <c r="BV358" s="18">
        <v>0</v>
      </c>
      <c r="BW358" s="18">
        <v>0</v>
      </c>
      <c r="BX358" s="18">
        <v>0</v>
      </c>
      <c r="BY358" s="18">
        <v>0</v>
      </c>
      <c r="BZ358" s="18">
        <v>0</v>
      </c>
      <c r="CA358" s="18">
        <v>0</v>
      </c>
      <c r="CB358" s="18">
        <v>173.6</v>
      </c>
      <c r="CC358" s="30">
        <v>43.2</v>
      </c>
      <c r="CE358" s="28">
        <v>16.670000000000002</v>
      </c>
      <c r="CG358" s="28">
        <v>3.64</v>
      </c>
      <c r="CH358" s="28">
        <v>3.64</v>
      </c>
      <c r="CI358" s="28">
        <v>3.64</v>
      </c>
      <c r="CJ358" s="28">
        <v>363.64</v>
      </c>
      <c r="CK358" s="28">
        <v>149.09</v>
      </c>
      <c r="CL358" s="28">
        <v>256.36</v>
      </c>
      <c r="CM358" s="28">
        <v>0</v>
      </c>
      <c r="CN358" s="28">
        <v>0</v>
      </c>
      <c r="CO358" s="28">
        <v>0</v>
      </c>
      <c r="CP358" s="28">
        <v>0</v>
      </c>
      <c r="CQ358" s="28">
        <v>0</v>
      </c>
      <c r="CR358" s="28">
        <v>36</v>
      </c>
    </row>
    <row r="359" spans="1:96" s="38" customFormat="1" ht="11.4">
      <c r="B359" s="35" t="s">
        <v>107</v>
      </c>
      <c r="C359" s="36"/>
      <c r="D359" s="36">
        <v>29.67</v>
      </c>
      <c r="E359" s="36">
        <v>11.93</v>
      </c>
      <c r="F359" s="36">
        <v>28</v>
      </c>
      <c r="G359" s="36">
        <v>14.16</v>
      </c>
      <c r="H359" s="36">
        <v>131.63999999999999</v>
      </c>
      <c r="I359" s="36">
        <v>824.21</v>
      </c>
      <c r="J359" s="37">
        <v>7.67</v>
      </c>
      <c r="K359" s="37">
        <v>7.87</v>
      </c>
      <c r="L359" s="37">
        <v>0</v>
      </c>
      <c r="M359" s="37">
        <v>0</v>
      </c>
      <c r="N359" s="37">
        <v>41.48</v>
      </c>
      <c r="O359" s="37">
        <v>71.12</v>
      </c>
      <c r="P359" s="37">
        <v>19.04</v>
      </c>
      <c r="Q359" s="37">
        <v>0</v>
      </c>
      <c r="R359" s="37">
        <v>0</v>
      </c>
      <c r="S359" s="37">
        <v>3.75</v>
      </c>
      <c r="T359" s="37">
        <v>9.8699999999999992</v>
      </c>
      <c r="U359" s="37">
        <v>1425.2</v>
      </c>
      <c r="V359" s="37">
        <v>1631.95</v>
      </c>
      <c r="W359" s="37">
        <v>172.89</v>
      </c>
      <c r="X359" s="37">
        <v>203.51</v>
      </c>
      <c r="Y359" s="37">
        <v>444.76</v>
      </c>
      <c r="Z359" s="37">
        <v>8.98</v>
      </c>
      <c r="AA359" s="37">
        <v>4.82</v>
      </c>
      <c r="AB359" s="37">
        <v>2806.97</v>
      </c>
      <c r="AC359" s="37">
        <v>563.91</v>
      </c>
      <c r="AD359" s="37">
        <v>8.1199999999999992</v>
      </c>
      <c r="AE359" s="37">
        <v>0.46</v>
      </c>
      <c r="AF359" s="37">
        <v>0.38</v>
      </c>
      <c r="AG359" s="37">
        <v>6.78</v>
      </c>
      <c r="AH359" s="37">
        <v>13.06</v>
      </c>
      <c r="AI359" s="37">
        <v>148.46</v>
      </c>
      <c r="AJ359" s="37">
        <v>0</v>
      </c>
      <c r="AK359" s="37">
        <v>1323.9</v>
      </c>
      <c r="AL359" s="37">
        <v>1082.75</v>
      </c>
      <c r="AM359" s="37">
        <v>1904.53</v>
      </c>
      <c r="AN359" s="37">
        <v>1678.03</v>
      </c>
      <c r="AO359" s="37">
        <v>596.42999999999995</v>
      </c>
      <c r="AP359" s="37">
        <v>1001.87</v>
      </c>
      <c r="AQ359" s="37">
        <v>330.51</v>
      </c>
      <c r="AR359" s="37">
        <v>1244.3499999999999</v>
      </c>
      <c r="AS359" s="37">
        <v>1389.91</v>
      </c>
      <c r="AT359" s="37">
        <v>1790.5</v>
      </c>
      <c r="AU359" s="37">
        <v>2468.38</v>
      </c>
      <c r="AV359" s="37">
        <v>795.78</v>
      </c>
      <c r="AW359" s="37">
        <v>1434.41</v>
      </c>
      <c r="AX359" s="37">
        <v>5230.93</v>
      </c>
      <c r="AY359" s="37">
        <v>185.96</v>
      </c>
      <c r="AZ359" s="37">
        <v>1345.13</v>
      </c>
      <c r="BA359" s="37">
        <v>1188.8599999999999</v>
      </c>
      <c r="BB359" s="37">
        <v>896.47</v>
      </c>
      <c r="BC359" s="37">
        <v>498.57</v>
      </c>
      <c r="BD359" s="37">
        <v>0</v>
      </c>
      <c r="BE359" s="37">
        <v>0</v>
      </c>
      <c r="BF359" s="37">
        <v>0</v>
      </c>
      <c r="BG359" s="37">
        <v>0</v>
      </c>
      <c r="BH359" s="37">
        <v>0</v>
      </c>
      <c r="BI359" s="37">
        <v>0.01</v>
      </c>
      <c r="BJ359" s="37">
        <v>0</v>
      </c>
      <c r="BK359" s="37">
        <v>1.04</v>
      </c>
      <c r="BL359" s="37">
        <v>0</v>
      </c>
      <c r="BM359" s="37">
        <v>0.46</v>
      </c>
      <c r="BN359" s="37">
        <v>0.04</v>
      </c>
      <c r="BO359" s="37">
        <v>7.0000000000000007E-2</v>
      </c>
      <c r="BP359" s="37">
        <v>0</v>
      </c>
      <c r="BQ359" s="37">
        <v>0</v>
      </c>
      <c r="BR359" s="37">
        <v>0.02</v>
      </c>
      <c r="BS359" s="37">
        <v>3.19</v>
      </c>
      <c r="BT359" s="37">
        <v>0.01</v>
      </c>
      <c r="BU359" s="37">
        <v>0</v>
      </c>
      <c r="BV359" s="37">
        <v>7.3</v>
      </c>
      <c r="BW359" s="37">
        <v>0.08</v>
      </c>
      <c r="BX359" s="37">
        <v>0</v>
      </c>
      <c r="BY359" s="37">
        <v>0</v>
      </c>
      <c r="BZ359" s="37">
        <v>0</v>
      </c>
      <c r="CA359" s="37">
        <v>0</v>
      </c>
      <c r="CB359" s="37">
        <v>896.93</v>
      </c>
      <c r="CC359" s="36">
        <f>SUM($CC$349:$CC$358)</f>
        <v>147.88</v>
      </c>
      <c r="CD359" s="38">
        <f>$I$359/$I$360*100</f>
        <v>56.635447230448918</v>
      </c>
      <c r="CE359" s="38">
        <v>472.65</v>
      </c>
      <c r="CG359" s="38">
        <v>170.37</v>
      </c>
      <c r="CH359" s="38">
        <v>98.77</v>
      </c>
      <c r="CI359" s="38">
        <v>134.57</v>
      </c>
      <c r="CJ359" s="38">
        <v>6249.28</v>
      </c>
      <c r="CK359" s="38">
        <v>2703.15</v>
      </c>
      <c r="CL359" s="38">
        <v>4476.22</v>
      </c>
      <c r="CM359" s="38">
        <v>164.29</v>
      </c>
      <c r="CN359" s="38">
        <v>98.44</v>
      </c>
      <c r="CO359" s="38">
        <v>131.4</v>
      </c>
      <c r="CP359" s="38">
        <v>6.04</v>
      </c>
      <c r="CQ359" s="38">
        <v>2.87</v>
      </c>
    </row>
    <row r="360" spans="1:96" s="38" customFormat="1" ht="11.4">
      <c r="B360" s="35" t="s">
        <v>108</v>
      </c>
      <c r="C360" s="36"/>
      <c r="D360" s="36">
        <v>47.12</v>
      </c>
      <c r="E360" s="36">
        <v>16.239999999999998</v>
      </c>
      <c r="F360" s="36">
        <v>44.94</v>
      </c>
      <c r="G360" s="36">
        <v>16.260000000000002</v>
      </c>
      <c r="H360" s="36">
        <v>225.14</v>
      </c>
      <c r="I360" s="36">
        <v>1455.29</v>
      </c>
      <c r="J360" s="37">
        <v>15.03</v>
      </c>
      <c r="K360" s="37">
        <v>8.0500000000000007</v>
      </c>
      <c r="L360" s="37">
        <v>0</v>
      </c>
      <c r="M360" s="37">
        <v>0</v>
      </c>
      <c r="N360" s="37">
        <v>74.81</v>
      </c>
      <c r="O360" s="37">
        <v>128.61000000000001</v>
      </c>
      <c r="P360" s="37">
        <v>21.72</v>
      </c>
      <c r="Q360" s="37">
        <v>0</v>
      </c>
      <c r="R360" s="37">
        <v>0</v>
      </c>
      <c r="S360" s="37">
        <v>4.4400000000000004</v>
      </c>
      <c r="T360" s="37">
        <v>13.5</v>
      </c>
      <c r="U360" s="37">
        <v>1996.34</v>
      </c>
      <c r="V360" s="37">
        <v>1936.88</v>
      </c>
      <c r="W360" s="37">
        <v>362.57</v>
      </c>
      <c r="X360" s="37">
        <v>242.16</v>
      </c>
      <c r="Y360" s="37">
        <v>629.04999999999995</v>
      </c>
      <c r="Z360" s="37">
        <v>10.32</v>
      </c>
      <c r="AA360" s="37">
        <v>46.7</v>
      </c>
      <c r="AB360" s="37">
        <v>2842.91</v>
      </c>
      <c r="AC360" s="37">
        <v>632.66999999999996</v>
      </c>
      <c r="AD360" s="37">
        <v>9.56</v>
      </c>
      <c r="AE360" s="37">
        <v>0.59</v>
      </c>
      <c r="AF360" s="37">
        <v>0.62</v>
      </c>
      <c r="AG360" s="37">
        <v>7.82</v>
      </c>
      <c r="AH360" s="37">
        <v>16.57</v>
      </c>
      <c r="AI360" s="37">
        <v>150.09</v>
      </c>
      <c r="AJ360" s="37">
        <v>0</v>
      </c>
      <c r="AK360" s="37">
        <v>2009.55</v>
      </c>
      <c r="AL360" s="37">
        <v>1757.55</v>
      </c>
      <c r="AM360" s="37">
        <v>2960.27</v>
      </c>
      <c r="AN360" s="37">
        <v>2225.41</v>
      </c>
      <c r="AO360" s="37">
        <v>834.71</v>
      </c>
      <c r="AP360" s="37">
        <v>1461.62</v>
      </c>
      <c r="AQ360" s="37">
        <v>493.01</v>
      </c>
      <c r="AR360" s="37">
        <v>1932.8</v>
      </c>
      <c r="AS360" s="37">
        <v>1768.12</v>
      </c>
      <c r="AT360" s="37">
        <v>2287.7399999999998</v>
      </c>
      <c r="AU360" s="37">
        <v>2979.69</v>
      </c>
      <c r="AV360" s="37">
        <v>1037.48</v>
      </c>
      <c r="AW360" s="37">
        <v>1804.81</v>
      </c>
      <c r="AX360" s="37">
        <v>8481.9500000000007</v>
      </c>
      <c r="AY360" s="37">
        <v>185.96</v>
      </c>
      <c r="AZ360" s="37">
        <v>2482.0500000000002</v>
      </c>
      <c r="BA360" s="37">
        <v>1731.47</v>
      </c>
      <c r="BB360" s="37">
        <v>1378.75</v>
      </c>
      <c r="BC360" s="37">
        <v>738.4</v>
      </c>
      <c r="BD360" s="37">
        <v>0.2</v>
      </c>
      <c r="BE360" s="37">
        <v>0.09</v>
      </c>
      <c r="BF360" s="37">
        <v>0.05</v>
      </c>
      <c r="BG360" s="37">
        <v>0.11</v>
      </c>
      <c r="BH360" s="37">
        <v>0.13</v>
      </c>
      <c r="BI360" s="37">
        <v>0.62</v>
      </c>
      <c r="BJ360" s="37">
        <v>0</v>
      </c>
      <c r="BK360" s="37">
        <v>2.89</v>
      </c>
      <c r="BL360" s="37">
        <v>0</v>
      </c>
      <c r="BM360" s="37">
        <v>1.05</v>
      </c>
      <c r="BN360" s="37">
        <v>0.04</v>
      </c>
      <c r="BO360" s="37">
        <v>7.0000000000000007E-2</v>
      </c>
      <c r="BP360" s="37">
        <v>0</v>
      </c>
      <c r="BQ360" s="37">
        <v>0.12</v>
      </c>
      <c r="BR360" s="37">
        <v>0.2</v>
      </c>
      <c r="BS360" s="37">
        <v>5.84</v>
      </c>
      <c r="BT360" s="37">
        <v>0.01</v>
      </c>
      <c r="BU360" s="37">
        <v>0</v>
      </c>
      <c r="BV360" s="37">
        <v>7.99</v>
      </c>
      <c r="BW360" s="37">
        <v>0.12</v>
      </c>
      <c r="BX360" s="37">
        <v>0.02</v>
      </c>
      <c r="BY360" s="37">
        <v>0</v>
      </c>
      <c r="BZ360" s="37">
        <v>0</v>
      </c>
      <c r="CA360" s="37">
        <v>0</v>
      </c>
      <c r="CB360" s="37">
        <v>1301.5</v>
      </c>
      <c r="CC360" s="36">
        <v>206.00999999999993</v>
      </c>
      <c r="CE360" s="38">
        <v>520.52</v>
      </c>
      <c r="CG360" s="38">
        <v>202.03</v>
      </c>
      <c r="CH360" s="38">
        <v>113.85</v>
      </c>
      <c r="CI360" s="38">
        <v>157.94</v>
      </c>
      <c r="CJ360" s="38">
        <v>10093</v>
      </c>
      <c r="CK360" s="38">
        <v>4107.2</v>
      </c>
      <c r="CL360" s="38">
        <v>7100.1</v>
      </c>
      <c r="CM360" s="38">
        <v>206.52</v>
      </c>
      <c r="CN360" s="38">
        <v>126.31</v>
      </c>
      <c r="CO360" s="38">
        <v>166.45</v>
      </c>
      <c r="CP360" s="38">
        <v>17.54</v>
      </c>
      <c r="CQ360" s="38">
        <v>3.59</v>
      </c>
    </row>
    <row r="361" spans="1:96" hidden="1">
      <c r="C361" s="16"/>
      <c r="D361" s="16"/>
      <c r="E361" s="16"/>
      <c r="F361" s="16"/>
      <c r="G361" s="16"/>
      <c r="H361" s="16"/>
      <c r="I361" s="16"/>
    </row>
    <row r="362" spans="1:96" hidden="1">
      <c r="B362" s="14" t="s">
        <v>109</v>
      </c>
      <c r="C362" s="16"/>
      <c r="D362" s="16">
        <v>13</v>
      </c>
      <c r="E362" s="16"/>
      <c r="F362" s="16">
        <v>24</v>
      </c>
      <c r="G362" s="16"/>
      <c r="H362" s="16">
        <v>62</v>
      </c>
      <c r="I362" s="16"/>
    </row>
    <row r="363" spans="1:96" hidden="1">
      <c r="C363" s="16"/>
      <c r="D363" s="16"/>
      <c r="E363" s="16"/>
      <c r="F363" s="16"/>
      <c r="G363" s="16"/>
      <c r="H363" s="16"/>
      <c r="I363" s="16"/>
    </row>
    <row r="364" spans="1:96" hidden="1">
      <c r="C364" s="16"/>
      <c r="D364" s="16"/>
      <c r="E364" s="16"/>
      <c r="F364" s="16"/>
      <c r="G364" s="16"/>
      <c r="H364" s="16"/>
      <c r="I364" s="16"/>
    </row>
    <row r="365" spans="1:96">
      <c r="B365" s="27" t="s">
        <v>172</v>
      </c>
      <c r="C365" s="16"/>
      <c r="D365" s="16"/>
      <c r="E365" s="16"/>
      <c r="F365" s="16"/>
      <c r="G365" s="16"/>
      <c r="H365" s="16"/>
      <c r="I365" s="16"/>
    </row>
    <row r="366" spans="1:96">
      <c r="B366" s="27" t="s">
        <v>91</v>
      </c>
      <c r="C366" s="16"/>
      <c r="D366" s="16"/>
      <c r="E366" s="16"/>
      <c r="F366" s="16"/>
      <c r="G366" s="16"/>
      <c r="H366" s="16"/>
      <c r="I366" s="16"/>
    </row>
    <row r="367" spans="1:96" s="31" customFormat="1">
      <c r="A367" s="31" t="str">
        <f>"200"</f>
        <v>200</v>
      </c>
      <c r="B367" s="32" t="s">
        <v>154</v>
      </c>
      <c r="C367" s="33" t="str">
        <f>"150"</f>
        <v>150</v>
      </c>
      <c r="D367" s="33">
        <v>4.62</v>
      </c>
      <c r="E367" s="33">
        <v>2.17</v>
      </c>
      <c r="F367" s="33">
        <v>5.78</v>
      </c>
      <c r="G367" s="33">
        <v>0.59</v>
      </c>
      <c r="H367" s="33">
        <v>25.31</v>
      </c>
      <c r="I367" s="33">
        <v>170.51721582740271</v>
      </c>
      <c r="J367" s="34">
        <v>3.42</v>
      </c>
      <c r="K367" s="34">
        <v>0.09</v>
      </c>
      <c r="L367" s="34">
        <v>0</v>
      </c>
      <c r="M367" s="34">
        <v>0</v>
      </c>
      <c r="N367" s="34">
        <v>7.42</v>
      </c>
      <c r="O367" s="34">
        <v>17.059999999999999</v>
      </c>
      <c r="P367" s="34">
        <v>0.83</v>
      </c>
      <c r="Q367" s="34">
        <v>0</v>
      </c>
      <c r="R367" s="34">
        <v>0</v>
      </c>
      <c r="S367" s="34">
        <v>0.08</v>
      </c>
      <c r="T367" s="34">
        <v>0.83</v>
      </c>
      <c r="U367" s="34">
        <v>40.78</v>
      </c>
      <c r="V367" s="34">
        <v>152.36000000000001</v>
      </c>
      <c r="W367" s="34">
        <v>93.55</v>
      </c>
      <c r="X367" s="34">
        <v>27.1</v>
      </c>
      <c r="Y367" s="34">
        <v>112.25</v>
      </c>
      <c r="Z367" s="34">
        <v>0.59</v>
      </c>
      <c r="AA367" s="34">
        <v>30.67</v>
      </c>
      <c r="AB367" s="34">
        <v>21.11</v>
      </c>
      <c r="AC367" s="34">
        <v>34.56</v>
      </c>
      <c r="AD367" s="34">
        <v>0.13</v>
      </c>
      <c r="AE367" s="34">
        <v>0.09</v>
      </c>
      <c r="AF367" s="34">
        <v>0.12</v>
      </c>
      <c r="AG367" s="34">
        <v>0.43</v>
      </c>
      <c r="AH367" s="34">
        <v>1.67</v>
      </c>
      <c r="AI367" s="34">
        <v>0.39</v>
      </c>
      <c r="AJ367" s="34">
        <v>0</v>
      </c>
      <c r="AK367" s="34">
        <v>237.49</v>
      </c>
      <c r="AL367" s="34">
        <v>219.94</v>
      </c>
      <c r="AM367" s="34">
        <v>497.58</v>
      </c>
      <c r="AN367" s="34">
        <v>236.82</v>
      </c>
      <c r="AO367" s="34">
        <v>116.06</v>
      </c>
      <c r="AP367" s="34">
        <v>182.66</v>
      </c>
      <c r="AQ367" s="34">
        <v>70.680000000000007</v>
      </c>
      <c r="AR367" s="34">
        <v>234.95</v>
      </c>
      <c r="AS367" s="34">
        <v>200</v>
      </c>
      <c r="AT367" s="34">
        <v>120.28</v>
      </c>
      <c r="AU367" s="34">
        <v>157.13999999999999</v>
      </c>
      <c r="AV367" s="34">
        <v>58.06</v>
      </c>
      <c r="AW367" s="34">
        <v>80.540000000000006</v>
      </c>
      <c r="AX367" s="34">
        <v>460.85</v>
      </c>
      <c r="AY367" s="34">
        <v>0</v>
      </c>
      <c r="AZ367" s="34">
        <v>155.65</v>
      </c>
      <c r="BA367" s="34">
        <v>140.13</v>
      </c>
      <c r="BB367" s="34">
        <v>229.53</v>
      </c>
      <c r="BC367" s="34">
        <v>61.07</v>
      </c>
      <c r="BD367" s="34">
        <v>0.1</v>
      </c>
      <c r="BE367" s="34">
        <v>0.05</v>
      </c>
      <c r="BF367" s="34">
        <v>0.03</v>
      </c>
      <c r="BG367" s="34">
        <v>0.06</v>
      </c>
      <c r="BH367" s="34">
        <v>7.0000000000000007E-2</v>
      </c>
      <c r="BI367" s="34">
        <v>0.31</v>
      </c>
      <c r="BJ367" s="34">
        <v>0</v>
      </c>
      <c r="BK367" s="34">
        <v>0.92</v>
      </c>
      <c r="BL367" s="34">
        <v>0</v>
      </c>
      <c r="BM367" s="34">
        <v>0.28000000000000003</v>
      </c>
      <c r="BN367" s="34">
        <v>0</v>
      </c>
      <c r="BO367" s="34">
        <v>0</v>
      </c>
      <c r="BP367" s="34">
        <v>0</v>
      </c>
      <c r="BQ367" s="34">
        <v>0.06</v>
      </c>
      <c r="BR367" s="34">
        <v>0.09</v>
      </c>
      <c r="BS367" s="34">
        <v>0.81</v>
      </c>
      <c r="BT367" s="34">
        <v>0</v>
      </c>
      <c r="BU367" s="34">
        <v>0</v>
      </c>
      <c r="BV367" s="34">
        <v>0.32</v>
      </c>
      <c r="BW367" s="34">
        <v>0.01</v>
      </c>
      <c r="BX367" s="34">
        <v>0</v>
      </c>
      <c r="BY367" s="34">
        <v>0</v>
      </c>
      <c r="BZ367" s="34">
        <v>0</v>
      </c>
      <c r="CA367" s="34">
        <v>0</v>
      </c>
      <c r="CB367" s="34">
        <v>71.319999999999993</v>
      </c>
      <c r="CC367" s="33">
        <v>20.22</v>
      </c>
      <c r="CE367" s="31">
        <v>34.18</v>
      </c>
      <c r="CG367" s="31">
        <v>2.12</v>
      </c>
      <c r="CH367" s="31">
        <v>0.71</v>
      </c>
      <c r="CI367" s="31">
        <v>1.42</v>
      </c>
      <c r="CJ367" s="31">
        <v>420.65</v>
      </c>
      <c r="CK367" s="31">
        <v>191.77</v>
      </c>
      <c r="CL367" s="31">
        <v>306.20999999999998</v>
      </c>
      <c r="CM367" s="31">
        <v>3.7</v>
      </c>
      <c r="CN367" s="31">
        <v>1.28</v>
      </c>
      <c r="CO367" s="31">
        <v>2.4900000000000002</v>
      </c>
      <c r="CP367" s="31">
        <v>3.65</v>
      </c>
      <c r="CQ367" s="31">
        <v>0</v>
      </c>
      <c r="CR367" s="31">
        <v>12.26</v>
      </c>
    </row>
    <row r="368" spans="1:96" s="31" customFormat="1">
      <c r="A368" s="31" t="str">
        <f>"8/5"</f>
        <v>8/5</v>
      </c>
      <c r="B368" s="32" t="s">
        <v>155</v>
      </c>
      <c r="C368" s="33" t="str">
        <f>"100"</f>
        <v>100</v>
      </c>
      <c r="D368" s="33">
        <v>15.94</v>
      </c>
      <c r="E368" s="33">
        <v>14.94</v>
      </c>
      <c r="F368" s="33">
        <v>8.4700000000000006</v>
      </c>
      <c r="G368" s="33">
        <v>0.96</v>
      </c>
      <c r="H368" s="33">
        <v>15.02</v>
      </c>
      <c r="I368" s="33">
        <v>201.63825000000003</v>
      </c>
      <c r="J368" s="34">
        <v>4.93</v>
      </c>
      <c r="K368" s="34">
        <v>0.65</v>
      </c>
      <c r="L368" s="34">
        <v>0</v>
      </c>
      <c r="M368" s="34">
        <v>0</v>
      </c>
      <c r="N368" s="34">
        <v>7.81</v>
      </c>
      <c r="O368" s="34">
        <v>6.85</v>
      </c>
      <c r="P368" s="34">
        <v>0.36</v>
      </c>
      <c r="Q368" s="34">
        <v>0</v>
      </c>
      <c r="R368" s="34">
        <v>0</v>
      </c>
      <c r="S368" s="34">
        <v>1.04</v>
      </c>
      <c r="T368" s="34">
        <v>1.27</v>
      </c>
      <c r="U368" s="34">
        <v>120.13</v>
      </c>
      <c r="V368" s="34">
        <v>102.42</v>
      </c>
      <c r="W368" s="34">
        <v>131.47</v>
      </c>
      <c r="X368" s="34">
        <v>19.190000000000001</v>
      </c>
      <c r="Y368" s="34">
        <v>185.55</v>
      </c>
      <c r="Z368" s="34">
        <v>0.56999999999999995</v>
      </c>
      <c r="AA368" s="34">
        <v>47.6</v>
      </c>
      <c r="AB368" s="34">
        <v>29.9</v>
      </c>
      <c r="AC368" s="34">
        <v>64.489999999999995</v>
      </c>
      <c r="AD368" s="34">
        <v>0.8</v>
      </c>
      <c r="AE368" s="34">
        <v>0.04</v>
      </c>
      <c r="AF368" s="34">
        <v>0.21</v>
      </c>
      <c r="AG368" s="34">
        <v>0.4</v>
      </c>
      <c r="AH368" s="34">
        <v>3.84</v>
      </c>
      <c r="AI368" s="34">
        <v>0.43</v>
      </c>
      <c r="AJ368" s="34">
        <v>0</v>
      </c>
      <c r="AK368" s="34">
        <v>770.34</v>
      </c>
      <c r="AL368" s="34">
        <v>635.15</v>
      </c>
      <c r="AM368" s="34">
        <v>1179.8900000000001</v>
      </c>
      <c r="AN368" s="34">
        <v>902.03</v>
      </c>
      <c r="AO368" s="34">
        <v>351.21</v>
      </c>
      <c r="AP368" s="34">
        <v>592.34</v>
      </c>
      <c r="AQ368" s="34">
        <v>193.44</v>
      </c>
      <c r="AR368" s="34">
        <v>703.9</v>
      </c>
      <c r="AS368" s="34">
        <v>92.68</v>
      </c>
      <c r="AT368" s="34">
        <v>107.77</v>
      </c>
      <c r="AU368" s="34">
        <v>139.33000000000001</v>
      </c>
      <c r="AV368" s="34">
        <v>405.21</v>
      </c>
      <c r="AW368" s="34">
        <v>75.5</v>
      </c>
      <c r="AX368" s="34">
        <v>458.1</v>
      </c>
      <c r="AY368" s="34">
        <v>0.78</v>
      </c>
      <c r="AZ368" s="34">
        <v>134.79</v>
      </c>
      <c r="BA368" s="34">
        <v>117.48</v>
      </c>
      <c r="BB368" s="34">
        <v>756.36</v>
      </c>
      <c r="BC368" s="34">
        <v>96.07</v>
      </c>
      <c r="BD368" s="34">
        <v>0</v>
      </c>
      <c r="BE368" s="34">
        <v>0</v>
      </c>
      <c r="BF368" s="34">
        <v>0</v>
      </c>
      <c r="BG368" s="34">
        <v>0</v>
      </c>
      <c r="BH368" s="34">
        <v>0</v>
      </c>
      <c r="BI368" s="34">
        <v>0</v>
      </c>
      <c r="BJ368" s="34">
        <v>0</v>
      </c>
      <c r="BK368" s="34">
        <v>0.05</v>
      </c>
      <c r="BL368" s="34">
        <v>0</v>
      </c>
      <c r="BM368" s="34">
        <v>0.04</v>
      </c>
      <c r="BN368" s="34">
        <v>0</v>
      </c>
      <c r="BO368" s="34">
        <v>0.01</v>
      </c>
      <c r="BP368" s="34">
        <v>0</v>
      </c>
      <c r="BQ368" s="34">
        <v>0</v>
      </c>
      <c r="BR368" s="34">
        <v>0</v>
      </c>
      <c r="BS368" s="34">
        <v>0.21</v>
      </c>
      <c r="BT368" s="34">
        <v>0</v>
      </c>
      <c r="BU368" s="34">
        <v>0</v>
      </c>
      <c r="BV368" s="34">
        <v>0.51</v>
      </c>
      <c r="BW368" s="34">
        <v>0</v>
      </c>
      <c r="BX368" s="34">
        <v>0</v>
      </c>
      <c r="BY368" s="34">
        <v>0</v>
      </c>
      <c r="BZ368" s="34">
        <v>0</v>
      </c>
      <c r="CA368" s="34">
        <v>0</v>
      </c>
      <c r="CB368" s="34">
        <v>71.03</v>
      </c>
      <c r="CC368" s="33">
        <v>45.27</v>
      </c>
      <c r="CE368" s="31">
        <v>52.58</v>
      </c>
      <c r="CG368" s="31">
        <v>22.28</v>
      </c>
      <c r="CH368" s="31">
        <v>11.42</v>
      </c>
      <c r="CI368" s="31">
        <v>16.850000000000001</v>
      </c>
      <c r="CJ368" s="31">
        <v>1034.0999999999999</v>
      </c>
      <c r="CK368" s="31">
        <v>746.67</v>
      </c>
      <c r="CL368" s="31">
        <v>890.38</v>
      </c>
      <c r="CM368" s="31">
        <v>25.1</v>
      </c>
      <c r="CN368" s="31">
        <v>18.05</v>
      </c>
      <c r="CO368" s="31">
        <v>21.57</v>
      </c>
      <c r="CP368" s="31">
        <v>5</v>
      </c>
      <c r="CQ368" s="31">
        <v>0.3</v>
      </c>
      <c r="CR368" s="31">
        <v>27.43</v>
      </c>
    </row>
    <row r="369" spans="1:96" s="31" customFormat="1">
      <c r="A369" s="31" t="str">
        <f>"1/12"</f>
        <v>1/12</v>
      </c>
      <c r="B369" s="32" t="s">
        <v>94</v>
      </c>
      <c r="C369" s="33" t="str">
        <f>"30"</f>
        <v>30</v>
      </c>
      <c r="D369" s="33">
        <v>2.16</v>
      </c>
      <c r="E369" s="33">
        <v>2.16</v>
      </c>
      <c r="F369" s="33">
        <v>2.5499999999999998</v>
      </c>
      <c r="G369" s="33">
        <v>0</v>
      </c>
      <c r="H369" s="33">
        <v>16.649999999999999</v>
      </c>
      <c r="I369" s="33">
        <v>95.219999999999985</v>
      </c>
      <c r="J369" s="34">
        <v>1.56</v>
      </c>
      <c r="K369" s="34">
        <v>0</v>
      </c>
      <c r="L369" s="34">
        <v>0</v>
      </c>
      <c r="M369" s="34">
        <v>0</v>
      </c>
      <c r="N369" s="34">
        <v>16.649999999999999</v>
      </c>
      <c r="O369" s="34">
        <v>0</v>
      </c>
      <c r="P369" s="34">
        <v>0</v>
      </c>
      <c r="Q369" s="34">
        <v>0</v>
      </c>
      <c r="R369" s="34">
        <v>0</v>
      </c>
      <c r="S369" s="34">
        <v>0.12</v>
      </c>
      <c r="T369" s="34">
        <v>0.54</v>
      </c>
      <c r="U369" s="34">
        <v>39</v>
      </c>
      <c r="V369" s="34">
        <v>109.5</v>
      </c>
      <c r="W369" s="34">
        <v>92.1</v>
      </c>
      <c r="X369" s="34">
        <v>10.199999999999999</v>
      </c>
      <c r="Y369" s="34">
        <v>65.7</v>
      </c>
      <c r="Z369" s="34">
        <v>0.06</v>
      </c>
      <c r="AA369" s="34">
        <v>12.6</v>
      </c>
      <c r="AB369" s="34">
        <v>9</v>
      </c>
      <c r="AC369" s="34">
        <v>14.1</v>
      </c>
      <c r="AD369" s="34">
        <v>0.06</v>
      </c>
      <c r="AE369" s="34">
        <v>0.02</v>
      </c>
      <c r="AF369" s="34">
        <v>0.11</v>
      </c>
      <c r="AG369" s="34">
        <v>0.06</v>
      </c>
      <c r="AH369" s="34">
        <v>0.54</v>
      </c>
      <c r="AI369" s="34">
        <v>0.3</v>
      </c>
      <c r="AJ369" s="34">
        <v>0</v>
      </c>
      <c r="AK369" s="34">
        <v>135.9</v>
      </c>
      <c r="AL369" s="34">
        <v>125.4</v>
      </c>
      <c r="AM369" s="34">
        <v>161.4</v>
      </c>
      <c r="AN369" s="34">
        <v>162</v>
      </c>
      <c r="AO369" s="34">
        <v>49.5</v>
      </c>
      <c r="AP369" s="34">
        <v>91.2</v>
      </c>
      <c r="AQ369" s="34">
        <v>28.5</v>
      </c>
      <c r="AR369" s="34">
        <v>96</v>
      </c>
      <c r="AS369" s="34">
        <v>70.8</v>
      </c>
      <c r="AT369" s="34">
        <v>72</v>
      </c>
      <c r="AU369" s="34">
        <v>159</v>
      </c>
      <c r="AV369" s="34">
        <v>51</v>
      </c>
      <c r="AW369" s="34">
        <v>42</v>
      </c>
      <c r="AX369" s="34">
        <v>477.3</v>
      </c>
      <c r="AY369" s="34">
        <v>0</v>
      </c>
      <c r="AZ369" s="34">
        <v>234</v>
      </c>
      <c r="BA369" s="34">
        <v>125.4</v>
      </c>
      <c r="BB369" s="34">
        <v>101.4</v>
      </c>
      <c r="BC369" s="34">
        <v>20.7</v>
      </c>
      <c r="BD369" s="34">
        <v>0</v>
      </c>
      <c r="BE369" s="34">
        <v>0</v>
      </c>
      <c r="BF369" s="34">
        <v>0</v>
      </c>
      <c r="BG369" s="34">
        <v>0</v>
      </c>
      <c r="BH369" s="34">
        <v>0</v>
      </c>
      <c r="BI369" s="34">
        <v>0</v>
      </c>
      <c r="BJ369" s="34">
        <v>0</v>
      </c>
      <c r="BK369" s="34">
        <v>0</v>
      </c>
      <c r="BL369" s="34">
        <v>0</v>
      </c>
      <c r="BM369" s="34">
        <v>0</v>
      </c>
      <c r="BN369" s="34">
        <v>0</v>
      </c>
      <c r="BO369" s="34">
        <v>0</v>
      </c>
      <c r="BP369" s="34">
        <v>0</v>
      </c>
      <c r="BQ369" s="34">
        <v>0</v>
      </c>
      <c r="BR369" s="34">
        <v>0</v>
      </c>
      <c r="BS369" s="34">
        <v>0.74</v>
      </c>
      <c r="BT369" s="34">
        <v>0</v>
      </c>
      <c r="BU369" s="34">
        <v>0</v>
      </c>
      <c r="BV369" s="34">
        <v>0.05</v>
      </c>
      <c r="BW369" s="34">
        <v>0.02</v>
      </c>
      <c r="BX369" s="34">
        <v>0.02</v>
      </c>
      <c r="BY369" s="34">
        <v>0</v>
      </c>
      <c r="BZ369" s="34">
        <v>0</v>
      </c>
      <c r="CA369" s="34">
        <v>0</v>
      </c>
      <c r="CB369" s="34">
        <v>7.98</v>
      </c>
      <c r="CC369" s="33">
        <v>9.24</v>
      </c>
      <c r="CE369" s="31">
        <v>14.1</v>
      </c>
      <c r="CG369" s="31">
        <v>2.1</v>
      </c>
      <c r="CH369" s="31">
        <v>2.1</v>
      </c>
      <c r="CI369" s="31">
        <v>2.1</v>
      </c>
      <c r="CJ369" s="31">
        <v>1038</v>
      </c>
      <c r="CK369" s="31">
        <v>249</v>
      </c>
      <c r="CL369" s="31">
        <v>643.5</v>
      </c>
      <c r="CM369" s="31">
        <v>0.9</v>
      </c>
      <c r="CN369" s="31">
        <v>0.9</v>
      </c>
      <c r="CO369" s="31">
        <v>0.9</v>
      </c>
      <c r="CP369" s="31">
        <v>0</v>
      </c>
      <c r="CQ369" s="31">
        <v>0</v>
      </c>
      <c r="CR369" s="31">
        <v>7.7</v>
      </c>
    </row>
    <row r="370" spans="1:96" s="31" customFormat="1">
      <c r="A370" s="31" t="str">
        <f>"2"</f>
        <v>2</v>
      </c>
      <c r="B370" s="32" t="s">
        <v>95</v>
      </c>
      <c r="C370" s="33" t="str">
        <f>"50"</f>
        <v>50</v>
      </c>
      <c r="D370" s="33">
        <v>3.31</v>
      </c>
      <c r="E370" s="33">
        <v>0</v>
      </c>
      <c r="F370" s="33">
        <v>0.33</v>
      </c>
      <c r="G370" s="33">
        <v>0.33</v>
      </c>
      <c r="H370" s="33">
        <v>23.45</v>
      </c>
      <c r="I370" s="33">
        <v>111.95049999999999</v>
      </c>
      <c r="J370" s="34">
        <v>0</v>
      </c>
      <c r="K370" s="34">
        <v>0</v>
      </c>
      <c r="L370" s="34">
        <v>0</v>
      </c>
      <c r="M370" s="34">
        <v>0</v>
      </c>
      <c r="N370" s="34">
        <v>0.55000000000000004</v>
      </c>
      <c r="O370" s="34">
        <v>22.8</v>
      </c>
      <c r="P370" s="34">
        <v>0.1</v>
      </c>
      <c r="Q370" s="34">
        <v>0</v>
      </c>
      <c r="R370" s="34">
        <v>0</v>
      </c>
      <c r="S370" s="34">
        <v>0</v>
      </c>
      <c r="T370" s="34">
        <v>0.9</v>
      </c>
      <c r="U370" s="34">
        <v>0</v>
      </c>
      <c r="V370" s="34">
        <v>0</v>
      </c>
      <c r="W370" s="34">
        <v>0</v>
      </c>
      <c r="X370" s="34">
        <v>0</v>
      </c>
      <c r="Y370" s="34">
        <v>0</v>
      </c>
      <c r="Z370" s="34">
        <v>0</v>
      </c>
      <c r="AA370" s="34">
        <v>0</v>
      </c>
      <c r="AB370" s="34">
        <v>0</v>
      </c>
      <c r="AC370" s="34">
        <v>0</v>
      </c>
      <c r="AD370" s="34">
        <v>0</v>
      </c>
      <c r="AE370" s="34">
        <v>0</v>
      </c>
      <c r="AF370" s="34">
        <v>0</v>
      </c>
      <c r="AG370" s="34">
        <v>0</v>
      </c>
      <c r="AH370" s="34">
        <v>0</v>
      </c>
      <c r="AI370" s="34">
        <v>0</v>
      </c>
      <c r="AJ370" s="34">
        <v>0</v>
      </c>
      <c r="AK370" s="34">
        <v>159.65</v>
      </c>
      <c r="AL370" s="34">
        <v>166.17</v>
      </c>
      <c r="AM370" s="34">
        <v>254.48</v>
      </c>
      <c r="AN370" s="34">
        <v>84.39</v>
      </c>
      <c r="AO370" s="34">
        <v>50.03</v>
      </c>
      <c r="AP370" s="34">
        <v>100.05</v>
      </c>
      <c r="AQ370" s="34">
        <v>37.85</v>
      </c>
      <c r="AR370" s="34">
        <v>180.96</v>
      </c>
      <c r="AS370" s="34">
        <v>112.23</v>
      </c>
      <c r="AT370" s="34">
        <v>156.6</v>
      </c>
      <c r="AU370" s="34">
        <v>129.19999999999999</v>
      </c>
      <c r="AV370" s="34">
        <v>67.86</v>
      </c>
      <c r="AW370" s="34">
        <v>120.06</v>
      </c>
      <c r="AX370" s="34">
        <v>1003.98</v>
      </c>
      <c r="AY370" s="34">
        <v>0</v>
      </c>
      <c r="AZ370" s="34">
        <v>327.12</v>
      </c>
      <c r="BA370" s="34">
        <v>142.25</v>
      </c>
      <c r="BB370" s="34">
        <v>94.4</v>
      </c>
      <c r="BC370" s="34">
        <v>74.819999999999993</v>
      </c>
      <c r="BD370" s="34">
        <v>0</v>
      </c>
      <c r="BE370" s="34">
        <v>0</v>
      </c>
      <c r="BF370" s="34">
        <v>0</v>
      </c>
      <c r="BG370" s="34">
        <v>0</v>
      </c>
      <c r="BH370" s="34">
        <v>0</v>
      </c>
      <c r="BI370" s="34">
        <v>0</v>
      </c>
      <c r="BJ370" s="34">
        <v>0</v>
      </c>
      <c r="BK370" s="34">
        <v>0.04</v>
      </c>
      <c r="BL370" s="34">
        <v>0</v>
      </c>
      <c r="BM370" s="34">
        <v>0</v>
      </c>
      <c r="BN370" s="34">
        <v>0</v>
      </c>
      <c r="BO370" s="34">
        <v>0</v>
      </c>
      <c r="BP370" s="34">
        <v>0</v>
      </c>
      <c r="BQ370" s="34">
        <v>0</v>
      </c>
      <c r="BR370" s="34">
        <v>0</v>
      </c>
      <c r="BS370" s="34">
        <v>0.03</v>
      </c>
      <c r="BT370" s="34">
        <v>0</v>
      </c>
      <c r="BU370" s="34">
        <v>0</v>
      </c>
      <c r="BV370" s="34">
        <v>0.14000000000000001</v>
      </c>
      <c r="BW370" s="34">
        <v>0.01</v>
      </c>
      <c r="BX370" s="34">
        <v>0</v>
      </c>
      <c r="BY370" s="34">
        <v>0</v>
      </c>
      <c r="BZ370" s="34">
        <v>0</v>
      </c>
      <c r="CA370" s="34">
        <v>0</v>
      </c>
      <c r="CB370" s="34">
        <v>19.55</v>
      </c>
      <c r="CC370" s="33">
        <v>3.6</v>
      </c>
      <c r="CE370" s="31">
        <v>0</v>
      </c>
      <c r="CG370" s="31">
        <v>0</v>
      </c>
      <c r="CH370" s="31">
        <v>0</v>
      </c>
      <c r="CI370" s="31">
        <v>0</v>
      </c>
      <c r="CJ370" s="31">
        <v>601.62</v>
      </c>
      <c r="CK370" s="31">
        <v>231.78</v>
      </c>
      <c r="CL370" s="31">
        <v>416.7</v>
      </c>
      <c r="CM370" s="31">
        <v>4.8099999999999996</v>
      </c>
      <c r="CN370" s="31">
        <v>4.8099999999999996</v>
      </c>
      <c r="CO370" s="31">
        <v>4.8099999999999996</v>
      </c>
      <c r="CP370" s="31">
        <v>0</v>
      </c>
      <c r="CQ370" s="31">
        <v>0</v>
      </c>
      <c r="CR370" s="31">
        <v>3</v>
      </c>
    </row>
    <row r="371" spans="1:96" s="28" customFormat="1">
      <c r="A371" s="28" t="str">
        <f>"648"</f>
        <v>648</v>
      </c>
      <c r="B371" s="29" t="s">
        <v>156</v>
      </c>
      <c r="C371" s="30" t="str">
        <f>"200"</f>
        <v>200</v>
      </c>
      <c r="D371" s="30">
        <v>7.0000000000000007E-2</v>
      </c>
      <c r="E371" s="30">
        <v>0</v>
      </c>
      <c r="F371" s="30">
        <v>0</v>
      </c>
      <c r="G371" s="30">
        <v>0</v>
      </c>
      <c r="H371" s="30">
        <v>4.54</v>
      </c>
      <c r="I371" s="30">
        <v>17.526140000000002</v>
      </c>
      <c r="J371" s="18">
        <v>0</v>
      </c>
      <c r="K371" s="18">
        <v>0</v>
      </c>
      <c r="L371" s="18">
        <v>0</v>
      </c>
      <c r="M371" s="18">
        <v>0</v>
      </c>
      <c r="N371" s="18">
        <v>4.54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0.01</v>
      </c>
      <c r="U371" s="18">
        <v>0.05</v>
      </c>
      <c r="V371" s="18">
        <v>0.13</v>
      </c>
      <c r="W371" s="18">
        <v>0.13</v>
      </c>
      <c r="X371" s="18">
        <v>0</v>
      </c>
      <c r="Y371" s="18">
        <v>0</v>
      </c>
      <c r="Z371" s="18">
        <v>0.01</v>
      </c>
      <c r="AA371" s="18">
        <v>0</v>
      </c>
      <c r="AB371" s="18">
        <v>0</v>
      </c>
      <c r="AC371" s="18">
        <v>0</v>
      </c>
      <c r="AD371" s="18">
        <v>0</v>
      </c>
      <c r="AE371" s="18">
        <v>0</v>
      </c>
      <c r="AF371" s="18">
        <v>0</v>
      </c>
      <c r="AG371" s="18">
        <v>0</v>
      </c>
      <c r="AH371" s="18">
        <v>0</v>
      </c>
      <c r="AI371" s="18">
        <v>0.09</v>
      </c>
      <c r="AJ371" s="18">
        <v>0</v>
      </c>
      <c r="AK371" s="18">
        <v>0</v>
      </c>
      <c r="AL371" s="18">
        <v>0</v>
      </c>
      <c r="AM371" s="18">
        <v>0</v>
      </c>
      <c r="AN371" s="18">
        <v>0</v>
      </c>
      <c r="AO371" s="18">
        <v>0</v>
      </c>
      <c r="AP371" s="18">
        <v>0</v>
      </c>
      <c r="AQ371" s="18">
        <v>0</v>
      </c>
      <c r="AR371" s="18">
        <v>0</v>
      </c>
      <c r="AS371" s="18">
        <v>0</v>
      </c>
      <c r="AT371" s="18">
        <v>0</v>
      </c>
      <c r="AU371" s="18">
        <v>0</v>
      </c>
      <c r="AV371" s="18">
        <v>0</v>
      </c>
      <c r="AW371" s="18">
        <v>0</v>
      </c>
      <c r="AX371" s="18">
        <v>0</v>
      </c>
      <c r="AY371" s="18">
        <v>0</v>
      </c>
      <c r="AZ371" s="18">
        <v>0</v>
      </c>
      <c r="BA371" s="18">
        <v>0</v>
      </c>
      <c r="BB371" s="18">
        <v>0</v>
      </c>
      <c r="BC371" s="18">
        <v>0</v>
      </c>
      <c r="BD371" s="18">
        <v>0</v>
      </c>
      <c r="BE371" s="18">
        <v>0</v>
      </c>
      <c r="BF371" s="18">
        <v>0</v>
      </c>
      <c r="BG371" s="18">
        <v>0</v>
      </c>
      <c r="BH371" s="18">
        <v>0</v>
      </c>
      <c r="BI371" s="18">
        <v>0</v>
      </c>
      <c r="BJ371" s="18">
        <v>0</v>
      </c>
      <c r="BK371" s="18">
        <v>0</v>
      </c>
      <c r="BL371" s="18">
        <v>0</v>
      </c>
      <c r="BM371" s="18">
        <v>0</v>
      </c>
      <c r="BN371" s="18">
        <v>0</v>
      </c>
      <c r="BO371" s="18">
        <v>0</v>
      </c>
      <c r="BP371" s="18">
        <v>0</v>
      </c>
      <c r="BQ371" s="18">
        <v>0</v>
      </c>
      <c r="BR371" s="18">
        <v>0</v>
      </c>
      <c r="BS371" s="18">
        <v>0</v>
      </c>
      <c r="BT371" s="18">
        <v>0</v>
      </c>
      <c r="BU371" s="18">
        <v>0</v>
      </c>
      <c r="BV371" s="18">
        <v>0</v>
      </c>
      <c r="BW371" s="18">
        <v>0</v>
      </c>
      <c r="BX371" s="18">
        <v>0</v>
      </c>
      <c r="BY371" s="18">
        <v>0</v>
      </c>
      <c r="BZ371" s="18">
        <v>0</v>
      </c>
      <c r="CA371" s="18">
        <v>0</v>
      </c>
      <c r="CB371" s="18">
        <v>190.01</v>
      </c>
      <c r="CC371" s="30">
        <v>4.5</v>
      </c>
      <c r="CE371" s="28">
        <v>0</v>
      </c>
      <c r="CG371" s="28">
        <v>0</v>
      </c>
      <c r="CH371" s="28">
        <v>0</v>
      </c>
      <c r="CI371" s="28">
        <v>0</v>
      </c>
      <c r="CJ371" s="28">
        <v>0</v>
      </c>
      <c r="CK371" s="28">
        <v>0</v>
      </c>
      <c r="CL371" s="28">
        <v>0</v>
      </c>
      <c r="CM371" s="28">
        <v>0</v>
      </c>
      <c r="CN371" s="28">
        <v>0</v>
      </c>
      <c r="CO371" s="28">
        <v>0</v>
      </c>
      <c r="CP371" s="28">
        <v>5</v>
      </c>
      <c r="CQ371" s="28">
        <v>0</v>
      </c>
      <c r="CR371" s="28">
        <v>2.73</v>
      </c>
    </row>
    <row r="372" spans="1:96" s="38" customFormat="1" ht="11.4">
      <c r="B372" s="35" t="s">
        <v>97</v>
      </c>
      <c r="C372" s="36"/>
      <c r="D372" s="36">
        <v>26.1</v>
      </c>
      <c r="E372" s="36">
        <v>19.27</v>
      </c>
      <c r="F372" s="36">
        <v>17.13</v>
      </c>
      <c r="G372" s="36">
        <v>1.87</v>
      </c>
      <c r="H372" s="36">
        <v>84.98</v>
      </c>
      <c r="I372" s="36">
        <v>596.85</v>
      </c>
      <c r="J372" s="37">
        <v>9.91</v>
      </c>
      <c r="K372" s="37">
        <v>0.74</v>
      </c>
      <c r="L372" s="37">
        <v>0</v>
      </c>
      <c r="M372" s="37">
        <v>0</v>
      </c>
      <c r="N372" s="37">
        <v>36.97</v>
      </c>
      <c r="O372" s="37">
        <v>46.71</v>
      </c>
      <c r="P372" s="37">
        <v>1.29</v>
      </c>
      <c r="Q372" s="37">
        <v>0</v>
      </c>
      <c r="R372" s="37">
        <v>0</v>
      </c>
      <c r="S372" s="37">
        <v>1.23</v>
      </c>
      <c r="T372" s="37">
        <v>3.55</v>
      </c>
      <c r="U372" s="37">
        <v>199.96</v>
      </c>
      <c r="V372" s="37">
        <v>364.42</v>
      </c>
      <c r="W372" s="37">
        <v>317.24</v>
      </c>
      <c r="X372" s="37">
        <v>56.49</v>
      </c>
      <c r="Y372" s="37">
        <v>363.5</v>
      </c>
      <c r="Z372" s="37">
        <v>1.24</v>
      </c>
      <c r="AA372" s="37">
        <v>90.87</v>
      </c>
      <c r="AB372" s="37">
        <v>60.01</v>
      </c>
      <c r="AC372" s="37">
        <v>113.15</v>
      </c>
      <c r="AD372" s="37">
        <v>0.99</v>
      </c>
      <c r="AE372" s="37">
        <v>0.15</v>
      </c>
      <c r="AF372" s="37">
        <v>0.44</v>
      </c>
      <c r="AG372" s="37">
        <v>0.89</v>
      </c>
      <c r="AH372" s="37">
        <v>6.05</v>
      </c>
      <c r="AI372" s="37">
        <v>1.22</v>
      </c>
      <c r="AJ372" s="37">
        <v>0</v>
      </c>
      <c r="AK372" s="37">
        <v>1303.3800000000001</v>
      </c>
      <c r="AL372" s="37">
        <v>1146.6600000000001</v>
      </c>
      <c r="AM372" s="37">
        <v>2093.34</v>
      </c>
      <c r="AN372" s="37">
        <v>1385.24</v>
      </c>
      <c r="AO372" s="37">
        <v>566.79</v>
      </c>
      <c r="AP372" s="37">
        <v>966.26</v>
      </c>
      <c r="AQ372" s="37">
        <v>330.46</v>
      </c>
      <c r="AR372" s="37">
        <v>1215.81</v>
      </c>
      <c r="AS372" s="37">
        <v>475.71</v>
      </c>
      <c r="AT372" s="37">
        <v>456.65</v>
      </c>
      <c r="AU372" s="37">
        <v>584.66999999999996</v>
      </c>
      <c r="AV372" s="37">
        <v>582.13</v>
      </c>
      <c r="AW372" s="37">
        <v>318.10000000000002</v>
      </c>
      <c r="AX372" s="37">
        <v>2400.23</v>
      </c>
      <c r="AY372" s="37">
        <v>0.78</v>
      </c>
      <c r="AZ372" s="37">
        <v>851.56</v>
      </c>
      <c r="BA372" s="37">
        <v>525.25</v>
      </c>
      <c r="BB372" s="37">
        <v>1181.69</v>
      </c>
      <c r="BC372" s="37">
        <v>252.66</v>
      </c>
      <c r="BD372" s="37">
        <v>0.1</v>
      </c>
      <c r="BE372" s="37">
        <v>0.05</v>
      </c>
      <c r="BF372" s="37">
        <v>0.03</v>
      </c>
      <c r="BG372" s="37">
        <v>0.06</v>
      </c>
      <c r="BH372" s="37">
        <v>7.0000000000000007E-2</v>
      </c>
      <c r="BI372" s="37">
        <v>0.31</v>
      </c>
      <c r="BJ372" s="37">
        <v>0</v>
      </c>
      <c r="BK372" s="37">
        <v>1.01</v>
      </c>
      <c r="BL372" s="37">
        <v>0</v>
      </c>
      <c r="BM372" s="37">
        <v>0.32</v>
      </c>
      <c r="BN372" s="37">
        <v>0.01</v>
      </c>
      <c r="BO372" s="37">
        <v>0.01</v>
      </c>
      <c r="BP372" s="37">
        <v>0</v>
      </c>
      <c r="BQ372" s="37">
        <v>0.06</v>
      </c>
      <c r="BR372" s="37">
        <v>0.1</v>
      </c>
      <c r="BS372" s="37">
        <v>1.79</v>
      </c>
      <c r="BT372" s="37">
        <v>0</v>
      </c>
      <c r="BU372" s="37">
        <v>0</v>
      </c>
      <c r="BV372" s="37">
        <v>1.03</v>
      </c>
      <c r="BW372" s="37">
        <v>0.03</v>
      </c>
      <c r="BX372" s="37">
        <v>0.02</v>
      </c>
      <c r="BY372" s="37">
        <v>0</v>
      </c>
      <c r="BZ372" s="37">
        <v>0</v>
      </c>
      <c r="CA372" s="37">
        <v>0</v>
      </c>
      <c r="CB372" s="37">
        <v>359.89</v>
      </c>
      <c r="CC372" s="36">
        <f>SUM($CC$366:$CC$371)</f>
        <v>82.83</v>
      </c>
      <c r="CD372" s="38">
        <f>$I$372/$I$384*100</f>
        <v>41.533290653008962</v>
      </c>
      <c r="CE372" s="38">
        <v>100.87</v>
      </c>
      <c r="CG372" s="38">
        <v>26.5</v>
      </c>
      <c r="CH372" s="38">
        <v>14.23</v>
      </c>
      <c r="CI372" s="38">
        <v>20.37</v>
      </c>
      <c r="CJ372" s="38">
        <v>3094.36</v>
      </c>
      <c r="CK372" s="38">
        <v>1419.22</v>
      </c>
      <c r="CL372" s="38">
        <v>2256.79</v>
      </c>
      <c r="CM372" s="38">
        <v>34.51</v>
      </c>
      <c r="CN372" s="38">
        <v>25.05</v>
      </c>
      <c r="CO372" s="38">
        <v>29.78</v>
      </c>
      <c r="CP372" s="38">
        <v>13.65</v>
      </c>
      <c r="CQ372" s="38">
        <v>0.3</v>
      </c>
    </row>
    <row r="373" spans="1:96">
      <c r="B373" s="27" t="s">
        <v>98</v>
      </c>
      <c r="C373" s="16"/>
      <c r="D373" s="16"/>
      <c r="E373" s="16"/>
      <c r="F373" s="16"/>
      <c r="G373" s="16"/>
      <c r="H373" s="16"/>
      <c r="I373" s="16"/>
    </row>
    <row r="374" spans="1:96" s="31" customFormat="1">
      <c r="A374" s="31" t="str">
        <f>"16/1"</f>
        <v>16/1</v>
      </c>
      <c r="B374" s="32" t="s">
        <v>157</v>
      </c>
      <c r="C374" s="33" t="str">
        <f>"60"</f>
        <v>60</v>
      </c>
      <c r="D374" s="33">
        <v>0.75</v>
      </c>
      <c r="E374" s="33">
        <v>0</v>
      </c>
      <c r="F374" s="33">
        <v>0.06</v>
      </c>
      <c r="G374" s="33">
        <v>0.06</v>
      </c>
      <c r="H374" s="33">
        <v>7.14</v>
      </c>
      <c r="I374" s="33">
        <v>28.707649599999996</v>
      </c>
      <c r="J374" s="34">
        <v>0</v>
      </c>
      <c r="K374" s="34">
        <v>0</v>
      </c>
      <c r="L374" s="34">
        <v>0</v>
      </c>
      <c r="M374" s="34">
        <v>0</v>
      </c>
      <c r="N374" s="34">
        <v>5.63</v>
      </c>
      <c r="O374" s="34">
        <v>0.12</v>
      </c>
      <c r="P374" s="34">
        <v>1.39</v>
      </c>
      <c r="Q374" s="34">
        <v>0</v>
      </c>
      <c r="R374" s="34">
        <v>0</v>
      </c>
      <c r="S374" s="34">
        <v>0.17</v>
      </c>
      <c r="T374" s="34">
        <v>0.57999999999999996</v>
      </c>
      <c r="U374" s="34">
        <v>12.16</v>
      </c>
      <c r="V374" s="34">
        <v>115.69</v>
      </c>
      <c r="W374" s="34">
        <v>15.66</v>
      </c>
      <c r="X374" s="34">
        <v>21.97</v>
      </c>
      <c r="Y374" s="34">
        <v>31.8</v>
      </c>
      <c r="Z374" s="34">
        <v>0.41</v>
      </c>
      <c r="AA374" s="34">
        <v>0</v>
      </c>
      <c r="AB374" s="34">
        <v>6938.4</v>
      </c>
      <c r="AC374" s="34">
        <v>1180</v>
      </c>
      <c r="AD374" s="34">
        <v>0.24</v>
      </c>
      <c r="AE374" s="34">
        <v>0.03</v>
      </c>
      <c r="AF374" s="34">
        <v>0.04</v>
      </c>
      <c r="AG374" s="34">
        <v>0.57999999999999996</v>
      </c>
      <c r="AH374" s="34">
        <v>0.65</v>
      </c>
      <c r="AI374" s="34">
        <v>2.89</v>
      </c>
      <c r="AJ374" s="34">
        <v>0</v>
      </c>
      <c r="AK374" s="34">
        <v>24.86</v>
      </c>
      <c r="AL374" s="34">
        <v>20.239999999999998</v>
      </c>
      <c r="AM374" s="34">
        <v>25.44</v>
      </c>
      <c r="AN374" s="34">
        <v>21.97</v>
      </c>
      <c r="AO374" s="34">
        <v>5.2</v>
      </c>
      <c r="AP374" s="34">
        <v>18.5</v>
      </c>
      <c r="AQ374" s="34">
        <v>4.63</v>
      </c>
      <c r="AR374" s="34">
        <v>17.920000000000002</v>
      </c>
      <c r="AS374" s="34">
        <v>27.75</v>
      </c>
      <c r="AT374" s="34">
        <v>23.71</v>
      </c>
      <c r="AU374" s="34">
        <v>78.06</v>
      </c>
      <c r="AV374" s="34">
        <v>8.09</v>
      </c>
      <c r="AW374" s="34">
        <v>16.77</v>
      </c>
      <c r="AX374" s="34">
        <v>135.88</v>
      </c>
      <c r="AY374" s="34">
        <v>0</v>
      </c>
      <c r="AZ374" s="34">
        <v>17.350000000000001</v>
      </c>
      <c r="BA374" s="34">
        <v>19.079999999999998</v>
      </c>
      <c r="BB374" s="34">
        <v>10.41</v>
      </c>
      <c r="BC374" s="34">
        <v>6.94</v>
      </c>
      <c r="BD374" s="34">
        <v>0</v>
      </c>
      <c r="BE374" s="34">
        <v>0</v>
      </c>
      <c r="BF374" s="34">
        <v>0</v>
      </c>
      <c r="BG374" s="34">
        <v>0</v>
      </c>
      <c r="BH374" s="34">
        <v>0</v>
      </c>
      <c r="BI374" s="34">
        <v>0</v>
      </c>
      <c r="BJ374" s="34">
        <v>0</v>
      </c>
      <c r="BK374" s="34">
        <v>0</v>
      </c>
      <c r="BL374" s="34">
        <v>0</v>
      </c>
      <c r="BM374" s="34">
        <v>0</v>
      </c>
      <c r="BN374" s="34">
        <v>0</v>
      </c>
      <c r="BO374" s="34">
        <v>0</v>
      </c>
      <c r="BP374" s="34">
        <v>0</v>
      </c>
      <c r="BQ374" s="34">
        <v>0</v>
      </c>
      <c r="BR374" s="34">
        <v>0</v>
      </c>
      <c r="BS374" s="34">
        <v>0</v>
      </c>
      <c r="BT374" s="34">
        <v>0</v>
      </c>
      <c r="BU374" s="34">
        <v>0</v>
      </c>
      <c r="BV374" s="34">
        <v>0</v>
      </c>
      <c r="BW374" s="34">
        <v>0</v>
      </c>
      <c r="BX374" s="34">
        <v>0</v>
      </c>
      <c r="BY374" s="34">
        <v>0</v>
      </c>
      <c r="BZ374" s="34">
        <v>0</v>
      </c>
      <c r="CA374" s="34">
        <v>0</v>
      </c>
      <c r="CB374" s="34">
        <v>51.92</v>
      </c>
      <c r="CC374" s="33">
        <v>7.35</v>
      </c>
      <c r="CE374" s="31">
        <v>1156.4000000000001</v>
      </c>
      <c r="CG374" s="31">
        <v>2.98</v>
      </c>
      <c r="CH374" s="31">
        <v>2.98</v>
      </c>
      <c r="CI374" s="31">
        <v>2.98</v>
      </c>
      <c r="CJ374" s="31">
        <v>512.98</v>
      </c>
      <c r="CK374" s="31">
        <v>120.7</v>
      </c>
      <c r="CL374" s="31">
        <v>316.83999999999997</v>
      </c>
      <c r="CM374" s="31">
        <v>2.06</v>
      </c>
      <c r="CN374" s="31">
        <v>1.23</v>
      </c>
      <c r="CO374" s="31">
        <v>1.64</v>
      </c>
      <c r="CP374" s="31">
        <v>1.8</v>
      </c>
      <c r="CQ374" s="31">
        <v>0</v>
      </c>
      <c r="CR374" s="31">
        <v>4.45</v>
      </c>
    </row>
    <row r="375" spans="1:96" s="31" customFormat="1" ht="24">
      <c r="A375" s="31" t="str">
        <f>"80"</f>
        <v>80</v>
      </c>
      <c r="B375" s="32" t="s">
        <v>158</v>
      </c>
      <c r="C375" s="33" t="str">
        <f>"200"</f>
        <v>200</v>
      </c>
      <c r="D375" s="33">
        <v>4.1500000000000004</v>
      </c>
      <c r="E375" s="33">
        <v>1.69</v>
      </c>
      <c r="F375" s="33">
        <v>3.84</v>
      </c>
      <c r="G375" s="33">
        <v>1.58</v>
      </c>
      <c r="H375" s="33">
        <v>17.579999999999998</v>
      </c>
      <c r="I375" s="33">
        <v>119.87648005759999</v>
      </c>
      <c r="J375" s="34">
        <v>1.0900000000000001</v>
      </c>
      <c r="K375" s="34">
        <v>0.78</v>
      </c>
      <c r="L375" s="34">
        <v>0</v>
      </c>
      <c r="M375" s="34">
        <v>0</v>
      </c>
      <c r="N375" s="34">
        <v>2.5299999999999998</v>
      </c>
      <c r="O375" s="34">
        <v>13.49</v>
      </c>
      <c r="P375" s="34">
        <v>1.56</v>
      </c>
      <c r="Q375" s="34">
        <v>0</v>
      </c>
      <c r="R375" s="34">
        <v>0</v>
      </c>
      <c r="S375" s="34">
        <v>0.21</v>
      </c>
      <c r="T375" s="34">
        <v>2.1</v>
      </c>
      <c r="U375" s="34">
        <v>409.61</v>
      </c>
      <c r="V375" s="34">
        <v>414.81</v>
      </c>
      <c r="W375" s="34">
        <v>28.38</v>
      </c>
      <c r="X375" s="34">
        <v>26.75</v>
      </c>
      <c r="Y375" s="34">
        <v>87.56</v>
      </c>
      <c r="Z375" s="34">
        <v>1.24</v>
      </c>
      <c r="AA375" s="34">
        <v>39</v>
      </c>
      <c r="AB375" s="34">
        <v>1189.8599999999999</v>
      </c>
      <c r="AC375" s="34">
        <v>277.95</v>
      </c>
      <c r="AD375" s="34">
        <v>0.77</v>
      </c>
      <c r="AE375" s="34">
        <v>0.11</v>
      </c>
      <c r="AF375" s="34">
        <v>0.11</v>
      </c>
      <c r="AG375" s="34">
        <v>0.9</v>
      </c>
      <c r="AH375" s="34">
        <v>2.14</v>
      </c>
      <c r="AI375" s="34">
        <v>5.03</v>
      </c>
      <c r="AJ375" s="34">
        <v>0</v>
      </c>
      <c r="AK375" s="34">
        <v>159.30000000000001</v>
      </c>
      <c r="AL375" s="34">
        <v>140.76</v>
      </c>
      <c r="AM375" s="34">
        <v>298.70999999999998</v>
      </c>
      <c r="AN375" s="34">
        <v>182.51</v>
      </c>
      <c r="AO375" s="34">
        <v>86.61</v>
      </c>
      <c r="AP375" s="34">
        <v>139.80000000000001</v>
      </c>
      <c r="AQ375" s="34">
        <v>53.97</v>
      </c>
      <c r="AR375" s="34">
        <v>159.97999999999999</v>
      </c>
      <c r="AS375" s="34">
        <v>218.44</v>
      </c>
      <c r="AT375" s="34">
        <v>236.93</v>
      </c>
      <c r="AU375" s="34">
        <v>271.17</v>
      </c>
      <c r="AV375" s="34">
        <v>75.53</v>
      </c>
      <c r="AW375" s="34">
        <v>106.35</v>
      </c>
      <c r="AX375" s="34">
        <v>566.27</v>
      </c>
      <c r="AY375" s="34">
        <v>1.87</v>
      </c>
      <c r="AZ375" s="34">
        <v>137.31</v>
      </c>
      <c r="BA375" s="34">
        <v>198.17</v>
      </c>
      <c r="BB375" s="34">
        <v>115.26</v>
      </c>
      <c r="BC375" s="34">
        <v>62.16</v>
      </c>
      <c r="BD375" s="34">
        <v>0</v>
      </c>
      <c r="BE375" s="34">
        <v>0</v>
      </c>
      <c r="BF375" s="34">
        <v>0</v>
      </c>
      <c r="BG375" s="34">
        <v>0</v>
      </c>
      <c r="BH375" s="34">
        <v>0</v>
      </c>
      <c r="BI375" s="34">
        <v>0</v>
      </c>
      <c r="BJ375" s="34">
        <v>0</v>
      </c>
      <c r="BK375" s="34">
        <v>0.13</v>
      </c>
      <c r="BL375" s="34">
        <v>0</v>
      </c>
      <c r="BM375" s="34">
        <v>0.06</v>
      </c>
      <c r="BN375" s="34">
        <v>0</v>
      </c>
      <c r="BO375" s="34">
        <v>0.01</v>
      </c>
      <c r="BP375" s="34">
        <v>0</v>
      </c>
      <c r="BQ375" s="34">
        <v>0</v>
      </c>
      <c r="BR375" s="34">
        <v>0</v>
      </c>
      <c r="BS375" s="34">
        <v>0.39</v>
      </c>
      <c r="BT375" s="34">
        <v>0</v>
      </c>
      <c r="BU375" s="34">
        <v>0</v>
      </c>
      <c r="BV375" s="34">
        <v>0.82</v>
      </c>
      <c r="BW375" s="34">
        <v>0</v>
      </c>
      <c r="BX375" s="34">
        <v>0</v>
      </c>
      <c r="BY375" s="34">
        <v>0</v>
      </c>
      <c r="BZ375" s="34">
        <v>0</v>
      </c>
      <c r="CA375" s="34">
        <v>0</v>
      </c>
      <c r="CB375" s="34">
        <v>195.46</v>
      </c>
      <c r="CC375" s="33">
        <v>21.52</v>
      </c>
      <c r="CE375" s="31">
        <v>237.31</v>
      </c>
      <c r="CG375" s="31">
        <v>3.43</v>
      </c>
      <c r="CH375" s="31">
        <v>2.94</v>
      </c>
      <c r="CI375" s="31">
        <v>3.19</v>
      </c>
      <c r="CJ375" s="31">
        <v>288.8</v>
      </c>
      <c r="CK375" s="31">
        <v>144</v>
      </c>
      <c r="CL375" s="31">
        <v>216.4</v>
      </c>
      <c r="CM375" s="31">
        <v>2.5499999999999998</v>
      </c>
      <c r="CN375" s="31">
        <v>1.86</v>
      </c>
      <c r="CO375" s="31">
        <v>2.2000000000000002</v>
      </c>
      <c r="CP375" s="31">
        <v>0</v>
      </c>
      <c r="CQ375" s="31">
        <v>1</v>
      </c>
      <c r="CR375" s="31">
        <v>13.04</v>
      </c>
    </row>
    <row r="376" spans="1:96" s="31" customFormat="1">
      <c r="A376" s="31" t="str">
        <f>"46/3"</f>
        <v>46/3</v>
      </c>
      <c r="B376" s="32" t="s">
        <v>118</v>
      </c>
      <c r="C376" s="33" t="str">
        <f>"160"</f>
        <v>160</v>
      </c>
      <c r="D376" s="33">
        <v>5.66</v>
      </c>
      <c r="E376" s="33">
        <v>0.03</v>
      </c>
      <c r="F376" s="33">
        <v>3.17</v>
      </c>
      <c r="G376" s="33">
        <v>0.71</v>
      </c>
      <c r="H376" s="33">
        <v>36.380000000000003</v>
      </c>
      <c r="I376" s="33">
        <v>196.20285280000002</v>
      </c>
      <c r="J376" s="34">
        <v>1.99</v>
      </c>
      <c r="K376" s="34">
        <v>0.09</v>
      </c>
      <c r="L376" s="34">
        <v>0</v>
      </c>
      <c r="M376" s="34">
        <v>0</v>
      </c>
      <c r="N376" s="34">
        <v>1.04</v>
      </c>
      <c r="O376" s="34">
        <v>33.51</v>
      </c>
      <c r="P376" s="34">
        <v>1.83</v>
      </c>
      <c r="Q376" s="34">
        <v>0</v>
      </c>
      <c r="R376" s="34">
        <v>0</v>
      </c>
      <c r="S376" s="34">
        <v>0</v>
      </c>
      <c r="T376" s="34">
        <v>1.37</v>
      </c>
      <c r="U376" s="34">
        <v>404.82</v>
      </c>
      <c r="V376" s="34">
        <v>60.02</v>
      </c>
      <c r="W376" s="34">
        <v>13.31</v>
      </c>
      <c r="X376" s="34">
        <v>7.77</v>
      </c>
      <c r="Y376" s="34">
        <v>42.9</v>
      </c>
      <c r="Z376" s="34">
        <v>0.79</v>
      </c>
      <c r="AA376" s="34">
        <v>9.6</v>
      </c>
      <c r="AB376" s="34">
        <v>9.6</v>
      </c>
      <c r="AC376" s="34">
        <v>18</v>
      </c>
      <c r="AD376" s="34">
        <v>0.86</v>
      </c>
      <c r="AE376" s="34">
        <v>7.0000000000000007E-2</v>
      </c>
      <c r="AF376" s="34">
        <v>0.02</v>
      </c>
      <c r="AG376" s="34">
        <v>0.53</v>
      </c>
      <c r="AH376" s="34">
        <v>1.59</v>
      </c>
      <c r="AI376" s="34">
        <v>0</v>
      </c>
      <c r="AJ376" s="34">
        <v>0</v>
      </c>
      <c r="AK376" s="34">
        <v>244.99</v>
      </c>
      <c r="AL376" s="34">
        <v>223.98</v>
      </c>
      <c r="AM376" s="34">
        <v>419.62</v>
      </c>
      <c r="AN376" s="34">
        <v>131.07</v>
      </c>
      <c r="AO376" s="34">
        <v>79.900000000000006</v>
      </c>
      <c r="AP376" s="34">
        <v>162.33000000000001</v>
      </c>
      <c r="AQ376" s="34">
        <v>53.26</v>
      </c>
      <c r="AR376" s="34">
        <v>260.33</v>
      </c>
      <c r="AS376" s="34">
        <v>172.15</v>
      </c>
      <c r="AT376" s="34">
        <v>207.57</v>
      </c>
      <c r="AU376" s="34">
        <v>178.05</v>
      </c>
      <c r="AV376" s="34">
        <v>104.61</v>
      </c>
      <c r="AW376" s="34">
        <v>181.92</v>
      </c>
      <c r="AX376" s="34">
        <v>1597.71</v>
      </c>
      <c r="AY376" s="34">
        <v>0</v>
      </c>
      <c r="AZ376" s="34">
        <v>503.45</v>
      </c>
      <c r="BA376" s="34">
        <v>260.77999999999997</v>
      </c>
      <c r="BB376" s="34">
        <v>130.94999999999999</v>
      </c>
      <c r="BC376" s="34">
        <v>103.67</v>
      </c>
      <c r="BD376" s="34">
        <v>0.09</v>
      </c>
      <c r="BE376" s="34">
        <v>0.04</v>
      </c>
      <c r="BF376" s="34">
        <v>0.02</v>
      </c>
      <c r="BG376" s="34">
        <v>0.05</v>
      </c>
      <c r="BH376" s="34">
        <v>0.06</v>
      </c>
      <c r="BI376" s="34">
        <v>0.28000000000000003</v>
      </c>
      <c r="BJ376" s="34">
        <v>0</v>
      </c>
      <c r="BK376" s="34">
        <v>0.86</v>
      </c>
      <c r="BL376" s="34">
        <v>0</v>
      </c>
      <c r="BM376" s="34">
        <v>0.24</v>
      </c>
      <c r="BN376" s="34">
        <v>0</v>
      </c>
      <c r="BO376" s="34">
        <v>0</v>
      </c>
      <c r="BP376" s="34">
        <v>0</v>
      </c>
      <c r="BQ376" s="34">
        <v>0.05</v>
      </c>
      <c r="BR376" s="34">
        <v>0.09</v>
      </c>
      <c r="BS376" s="34">
        <v>0.64</v>
      </c>
      <c r="BT376" s="34">
        <v>0</v>
      </c>
      <c r="BU376" s="34">
        <v>0</v>
      </c>
      <c r="BV376" s="34">
        <v>0.26</v>
      </c>
      <c r="BW376" s="34">
        <v>0.01</v>
      </c>
      <c r="BX376" s="34">
        <v>0</v>
      </c>
      <c r="BY376" s="34">
        <v>0</v>
      </c>
      <c r="BZ376" s="34">
        <v>0</v>
      </c>
      <c r="CA376" s="34">
        <v>0</v>
      </c>
      <c r="CB376" s="34">
        <v>8.07</v>
      </c>
      <c r="CC376" s="33">
        <v>10.93</v>
      </c>
      <c r="CE376" s="31">
        <v>11.2</v>
      </c>
      <c r="CG376" s="31">
        <v>39.92</v>
      </c>
      <c r="CH376" s="31">
        <v>20.3</v>
      </c>
      <c r="CI376" s="31">
        <v>30.11</v>
      </c>
      <c r="CJ376" s="31">
        <v>371.83</v>
      </c>
      <c r="CK376" s="31">
        <v>367.4</v>
      </c>
      <c r="CL376" s="31">
        <v>369.61</v>
      </c>
      <c r="CM376" s="31">
        <v>3.7</v>
      </c>
      <c r="CN376" s="31">
        <v>3.39</v>
      </c>
      <c r="CO376" s="31">
        <v>3.54</v>
      </c>
      <c r="CP376" s="31">
        <v>0</v>
      </c>
      <c r="CQ376" s="31">
        <v>1.04</v>
      </c>
      <c r="CR376" s="31">
        <v>6.63</v>
      </c>
    </row>
    <row r="377" spans="1:96" s="31" customFormat="1">
      <c r="A377" s="31" t="str">
        <f>"10/7"</f>
        <v>10/7</v>
      </c>
      <c r="B377" s="32" t="s">
        <v>159</v>
      </c>
      <c r="C377" s="33" t="str">
        <f>"90"</f>
        <v>90</v>
      </c>
      <c r="D377" s="33">
        <v>12.93</v>
      </c>
      <c r="E377" s="33">
        <v>12.87</v>
      </c>
      <c r="F377" s="33">
        <v>19.62</v>
      </c>
      <c r="G377" s="33">
        <v>3.69</v>
      </c>
      <c r="H377" s="33">
        <v>5.81</v>
      </c>
      <c r="I377" s="33">
        <v>205.38636084000004</v>
      </c>
      <c r="J377" s="34">
        <v>3.67</v>
      </c>
      <c r="K377" s="34">
        <v>2.34</v>
      </c>
      <c r="L377" s="34">
        <v>0</v>
      </c>
      <c r="M377" s="34">
        <v>0</v>
      </c>
      <c r="N377" s="34">
        <v>2.17</v>
      </c>
      <c r="O377" s="34">
        <v>3.03</v>
      </c>
      <c r="P377" s="34">
        <v>0.61</v>
      </c>
      <c r="Q377" s="34">
        <v>0</v>
      </c>
      <c r="R377" s="34">
        <v>0</v>
      </c>
      <c r="S377" s="34">
        <v>0.08</v>
      </c>
      <c r="T377" s="34">
        <v>1.49</v>
      </c>
      <c r="U377" s="34">
        <v>238.94</v>
      </c>
      <c r="V377" s="34">
        <v>173.56</v>
      </c>
      <c r="W377" s="34">
        <v>30.53</v>
      </c>
      <c r="X377" s="34">
        <v>18.86</v>
      </c>
      <c r="Y377" s="34">
        <v>125.3</v>
      </c>
      <c r="Z377" s="34">
        <v>1.25</v>
      </c>
      <c r="AA377" s="34">
        <v>41.04</v>
      </c>
      <c r="AB377" s="34">
        <v>1738.08</v>
      </c>
      <c r="AC377" s="34">
        <v>430.74</v>
      </c>
      <c r="AD377" s="34">
        <v>2.04</v>
      </c>
      <c r="AE377" s="34">
        <v>0.05</v>
      </c>
      <c r="AF377" s="34">
        <v>0.13</v>
      </c>
      <c r="AG377" s="34">
        <v>4.0599999999999996</v>
      </c>
      <c r="AH377" s="34">
        <v>8.51</v>
      </c>
      <c r="AI377" s="34">
        <v>1.1599999999999999</v>
      </c>
      <c r="AJ377" s="34">
        <v>0</v>
      </c>
      <c r="AK377" s="34">
        <v>717.63</v>
      </c>
      <c r="AL377" s="34">
        <v>757.39</v>
      </c>
      <c r="AM377" s="34">
        <v>1121.21</v>
      </c>
      <c r="AN377" s="34">
        <v>1284.33</v>
      </c>
      <c r="AO377" s="34">
        <v>343.98</v>
      </c>
      <c r="AP377" s="34">
        <v>637.89</v>
      </c>
      <c r="AQ377" s="34">
        <v>28.14</v>
      </c>
      <c r="AR377" s="34">
        <v>652.84</v>
      </c>
      <c r="AS377" s="34">
        <v>85.65</v>
      </c>
      <c r="AT377" s="34">
        <v>97.89</v>
      </c>
      <c r="AU377" s="34">
        <v>146.91999999999999</v>
      </c>
      <c r="AV377" s="34">
        <v>336.03</v>
      </c>
      <c r="AW377" s="34">
        <v>58.78</v>
      </c>
      <c r="AX377" s="34">
        <v>345.98</v>
      </c>
      <c r="AY377" s="34">
        <v>1.18</v>
      </c>
      <c r="AZ377" s="34">
        <v>89.48</v>
      </c>
      <c r="BA377" s="34">
        <v>106.23</v>
      </c>
      <c r="BB377" s="34">
        <v>453.17</v>
      </c>
      <c r="BC377" s="34">
        <v>173.31</v>
      </c>
      <c r="BD377" s="34">
        <v>0</v>
      </c>
      <c r="BE377" s="34">
        <v>0</v>
      </c>
      <c r="BF377" s="34">
        <v>0</v>
      </c>
      <c r="BG377" s="34">
        <v>0</v>
      </c>
      <c r="BH377" s="34">
        <v>0</v>
      </c>
      <c r="BI377" s="34">
        <v>0</v>
      </c>
      <c r="BJ377" s="34">
        <v>0</v>
      </c>
      <c r="BK377" s="34">
        <v>0.2</v>
      </c>
      <c r="BL377" s="34">
        <v>0</v>
      </c>
      <c r="BM377" s="34">
        <v>0.13</v>
      </c>
      <c r="BN377" s="34">
        <v>0.01</v>
      </c>
      <c r="BO377" s="34">
        <v>0.02</v>
      </c>
      <c r="BP377" s="34">
        <v>0</v>
      </c>
      <c r="BQ377" s="34">
        <v>0</v>
      </c>
      <c r="BR377" s="34">
        <v>0</v>
      </c>
      <c r="BS377" s="34">
        <v>0.76</v>
      </c>
      <c r="BT377" s="34">
        <v>0</v>
      </c>
      <c r="BU377" s="34">
        <v>0</v>
      </c>
      <c r="BV377" s="34">
        <v>2.16</v>
      </c>
      <c r="BW377" s="34">
        <v>0</v>
      </c>
      <c r="BX377" s="34">
        <v>0</v>
      </c>
      <c r="BY377" s="34">
        <v>0</v>
      </c>
      <c r="BZ377" s="34">
        <v>0</v>
      </c>
      <c r="CA377" s="34">
        <v>0</v>
      </c>
      <c r="CB377" s="34">
        <v>79.22</v>
      </c>
      <c r="CC377" s="33">
        <v>48.82</v>
      </c>
      <c r="CE377" s="31">
        <v>330.72</v>
      </c>
      <c r="CG377" s="31">
        <v>2.93</v>
      </c>
      <c r="CH377" s="31">
        <v>1.37</v>
      </c>
      <c r="CI377" s="31">
        <v>2.15</v>
      </c>
      <c r="CJ377" s="31">
        <v>116.83</v>
      </c>
      <c r="CK377" s="31">
        <v>48.21</v>
      </c>
      <c r="CL377" s="31">
        <v>82.52</v>
      </c>
      <c r="CM377" s="31">
        <v>1.59</v>
      </c>
      <c r="CN377" s="31">
        <v>0.56000000000000005</v>
      </c>
      <c r="CO377" s="31">
        <v>1.07</v>
      </c>
      <c r="CP377" s="31">
        <v>0</v>
      </c>
      <c r="CQ377" s="31">
        <v>0.45</v>
      </c>
      <c r="CR377" s="31">
        <v>29.7</v>
      </c>
    </row>
    <row r="378" spans="1:96" s="31" customFormat="1">
      <c r="A378" s="31" t="str">
        <f>"601"</f>
        <v>601</v>
      </c>
      <c r="B378" s="32" t="s">
        <v>103</v>
      </c>
      <c r="C378" s="33" t="str">
        <f>"20"</f>
        <v>20</v>
      </c>
      <c r="D378" s="33">
        <v>0.28999999999999998</v>
      </c>
      <c r="E378" s="33">
        <v>0</v>
      </c>
      <c r="F378" s="33">
        <v>0.6</v>
      </c>
      <c r="G378" s="33">
        <v>0.02</v>
      </c>
      <c r="H378" s="33">
        <v>1.1599999999999999</v>
      </c>
      <c r="I378" s="33">
        <v>11.233095985</v>
      </c>
      <c r="J378" s="34">
        <v>0.45</v>
      </c>
      <c r="K378" s="34">
        <v>0</v>
      </c>
      <c r="L378" s="34">
        <v>0</v>
      </c>
      <c r="M378" s="34">
        <v>0</v>
      </c>
      <c r="N378" s="34">
        <v>0.26</v>
      </c>
      <c r="O378" s="34">
        <v>0.85</v>
      </c>
      <c r="P378" s="34">
        <v>0.05</v>
      </c>
      <c r="Q378" s="34">
        <v>0</v>
      </c>
      <c r="R378" s="34">
        <v>0</v>
      </c>
      <c r="S378" s="34">
        <v>0.05</v>
      </c>
      <c r="T378" s="34">
        <v>0.38</v>
      </c>
      <c r="U378" s="34">
        <v>131.16999999999999</v>
      </c>
      <c r="V378" s="34">
        <v>10.56</v>
      </c>
      <c r="W378" s="34">
        <v>4.8</v>
      </c>
      <c r="X378" s="34">
        <v>0.85</v>
      </c>
      <c r="Y378" s="34">
        <v>3.86</v>
      </c>
      <c r="Z378" s="34">
        <v>0.04</v>
      </c>
      <c r="AA378" s="34">
        <v>1.8</v>
      </c>
      <c r="AB378" s="34">
        <v>9.92</v>
      </c>
      <c r="AC378" s="34">
        <v>7.15</v>
      </c>
      <c r="AD378" s="34">
        <v>0.04</v>
      </c>
      <c r="AE378" s="34">
        <v>0</v>
      </c>
      <c r="AF378" s="34">
        <v>0</v>
      </c>
      <c r="AG378" s="34">
        <v>0.02</v>
      </c>
      <c r="AH378" s="34">
        <v>0.09</v>
      </c>
      <c r="AI378" s="34">
        <v>0.11</v>
      </c>
      <c r="AJ378" s="34">
        <v>0</v>
      </c>
      <c r="AK378" s="34">
        <v>6.24</v>
      </c>
      <c r="AL378" s="34">
        <v>5.7</v>
      </c>
      <c r="AM378" s="34">
        <v>10.68</v>
      </c>
      <c r="AN378" s="34">
        <v>3.31</v>
      </c>
      <c r="AO378" s="34">
        <v>2.0299999999999998</v>
      </c>
      <c r="AP378" s="34">
        <v>4.12</v>
      </c>
      <c r="AQ378" s="34">
        <v>1.33</v>
      </c>
      <c r="AR378" s="34">
        <v>6.63</v>
      </c>
      <c r="AS378" s="34">
        <v>4.37</v>
      </c>
      <c r="AT378" s="34">
        <v>5.3</v>
      </c>
      <c r="AU378" s="34">
        <v>4.51</v>
      </c>
      <c r="AV378" s="34">
        <v>2.65</v>
      </c>
      <c r="AW378" s="34">
        <v>4.6399999999999997</v>
      </c>
      <c r="AX378" s="34">
        <v>40.82</v>
      </c>
      <c r="AY378" s="34">
        <v>0</v>
      </c>
      <c r="AZ378" s="34">
        <v>12.86</v>
      </c>
      <c r="BA378" s="34">
        <v>6.63</v>
      </c>
      <c r="BB378" s="34">
        <v>3.31</v>
      </c>
      <c r="BC378" s="34">
        <v>2.65</v>
      </c>
      <c r="BD378" s="34">
        <v>0</v>
      </c>
      <c r="BE378" s="34">
        <v>0</v>
      </c>
      <c r="BF378" s="34">
        <v>0</v>
      </c>
      <c r="BG378" s="34">
        <v>0</v>
      </c>
      <c r="BH378" s="34">
        <v>0</v>
      </c>
      <c r="BI378" s="34">
        <v>0</v>
      </c>
      <c r="BJ378" s="34">
        <v>0</v>
      </c>
      <c r="BK378" s="34">
        <v>0</v>
      </c>
      <c r="BL378" s="34">
        <v>0</v>
      </c>
      <c r="BM378" s="34">
        <v>0</v>
      </c>
      <c r="BN378" s="34">
        <v>0</v>
      </c>
      <c r="BO378" s="34">
        <v>0</v>
      </c>
      <c r="BP378" s="34">
        <v>0</v>
      </c>
      <c r="BQ378" s="34">
        <v>0</v>
      </c>
      <c r="BR378" s="34">
        <v>0</v>
      </c>
      <c r="BS378" s="34">
        <v>0</v>
      </c>
      <c r="BT378" s="34">
        <v>0</v>
      </c>
      <c r="BU378" s="34">
        <v>0</v>
      </c>
      <c r="BV378" s="34">
        <v>0.01</v>
      </c>
      <c r="BW378" s="34">
        <v>0</v>
      </c>
      <c r="BX378" s="34">
        <v>0</v>
      </c>
      <c r="BY378" s="34">
        <v>0</v>
      </c>
      <c r="BZ378" s="34">
        <v>0</v>
      </c>
      <c r="CA378" s="34">
        <v>0</v>
      </c>
      <c r="CB378" s="34">
        <v>19.510000000000002</v>
      </c>
      <c r="CC378" s="33">
        <v>2.29</v>
      </c>
      <c r="CE378" s="31">
        <v>3.45</v>
      </c>
      <c r="CG378" s="31">
        <v>31.29</v>
      </c>
      <c r="CH378" s="31">
        <v>16.29</v>
      </c>
      <c r="CI378" s="31">
        <v>23.79</v>
      </c>
      <c r="CJ378" s="31">
        <v>142.41</v>
      </c>
      <c r="CK378" s="31">
        <v>58.71</v>
      </c>
      <c r="CL378" s="31">
        <v>100.56</v>
      </c>
      <c r="CM378" s="31">
        <v>7.93</v>
      </c>
      <c r="CN378" s="31">
        <v>4.7300000000000004</v>
      </c>
      <c r="CO378" s="31">
        <v>6.37</v>
      </c>
      <c r="CP378" s="31">
        <v>0</v>
      </c>
      <c r="CQ378" s="31">
        <v>0.33</v>
      </c>
      <c r="CR378" s="31">
        <v>1.39</v>
      </c>
    </row>
    <row r="379" spans="1:96" s="31" customFormat="1">
      <c r="A379" s="31" t="str">
        <f>"2"</f>
        <v>2</v>
      </c>
      <c r="B379" s="32" t="s">
        <v>95</v>
      </c>
      <c r="C379" s="33" t="str">
        <f>"43,8"</f>
        <v>43,8</v>
      </c>
      <c r="D379" s="33">
        <v>2.9</v>
      </c>
      <c r="E379" s="33">
        <v>0</v>
      </c>
      <c r="F379" s="33">
        <v>0.28999999999999998</v>
      </c>
      <c r="G379" s="33">
        <v>0.28999999999999998</v>
      </c>
      <c r="H379" s="33">
        <v>20.54</v>
      </c>
      <c r="I379" s="33">
        <v>98.068637999999993</v>
      </c>
      <c r="J379" s="34">
        <v>0</v>
      </c>
      <c r="K379" s="34">
        <v>0</v>
      </c>
      <c r="L379" s="34">
        <v>0</v>
      </c>
      <c r="M379" s="34">
        <v>0</v>
      </c>
      <c r="N379" s="34">
        <v>0.48</v>
      </c>
      <c r="O379" s="34">
        <v>19.97</v>
      </c>
      <c r="P379" s="34">
        <v>0.09</v>
      </c>
      <c r="Q379" s="34">
        <v>0</v>
      </c>
      <c r="R379" s="34">
        <v>0</v>
      </c>
      <c r="S379" s="34">
        <v>0</v>
      </c>
      <c r="T379" s="34">
        <v>0.79</v>
      </c>
      <c r="U379" s="34">
        <v>0</v>
      </c>
      <c r="V379" s="34">
        <v>0</v>
      </c>
      <c r="W379" s="34">
        <v>0</v>
      </c>
      <c r="X379" s="34">
        <v>0</v>
      </c>
      <c r="Y379" s="34">
        <v>0</v>
      </c>
      <c r="Z379" s="34">
        <v>0</v>
      </c>
      <c r="AA379" s="34">
        <v>0</v>
      </c>
      <c r="AB379" s="34">
        <v>0</v>
      </c>
      <c r="AC379" s="34">
        <v>0</v>
      </c>
      <c r="AD379" s="34">
        <v>0</v>
      </c>
      <c r="AE379" s="34">
        <v>0</v>
      </c>
      <c r="AF379" s="34">
        <v>0</v>
      </c>
      <c r="AG379" s="34">
        <v>0</v>
      </c>
      <c r="AH379" s="34">
        <v>0</v>
      </c>
      <c r="AI379" s="34">
        <v>0</v>
      </c>
      <c r="AJ379" s="34">
        <v>0</v>
      </c>
      <c r="AK379" s="34">
        <v>139.85</v>
      </c>
      <c r="AL379" s="34">
        <v>145.56</v>
      </c>
      <c r="AM379" s="34">
        <v>222.92</v>
      </c>
      <c r="AN379" s="34">
        <v>73.930000000000007</v>
      </c>
      <c r="AO379" s="34">
        <v>43.82</v>
      </c>
      <c r="AP379" s="34">
        <v>87.64</v>
      </c>
      <c r="AQ379" s="34">
        <v>33.15</v>
      </c>
      <c r="AR379" s="34">
        <v>158.52000000000001</v>
      </c>
      <c r="AS379" s="34">
        <v>98.31</v>
      </c>
      <c r="AT379" s="34">
        <v>137.18</v>
      </c>
      <c r="AU379" s="34">
        <v>113.17</v>
      </c>
      <c r="AV379" s="34">
        <v>59.45</v>
      </c>
      <c r="AW379" s="34">
        <v>105.17</v>
      </c>
      <c r="AX379" s="34">
        <v>879.49</v>
      </c>
      <c r="AY379" s="34">
        <v>0</v>
      </c>
      <c r="AZ379" s="34">
        <v>286.56</v>
      </c>
      <c r="BA379" s="34">
        <v>124.61</v>
      </c>
      <c r="BB379" s="34">
        <v>82.69</v>
      </c>
      <c r="BC379" s="34">
        <v>65.540000000000006</v>
      </c>
      <c r="BD379" s="34">
        <v>0</v>
      </c>
      <c r="BE379" s="34">
        <v>0</v>
      </c>
      <c r="BF379" s="34">
        <v>0</v>
      </c>
      <c r="BG379" s="34">
        <v>0</v>
      </c>
      <c r="BH379" s="34">
        <v>0</v>
      </c>
      <c r="BI379" s="34">
        <v>0</v>
      </c>
      <c r="BJ379" s="34">
        <v>0</v>
      </c>
      <c r="BK379" s="34">
        <v>0.04</v>
      </c>
      <c r="BL379" s="34">
        <v>0</v>
      </c>
      <c r="BM379" s="34">
        <v>0</v>
      </c>
      <c r="BN379" s="34">
        <v>0</v>
      </c>
      <c r="BO379" s="34">
        <v>0</v>
      </c>
      <c r="BP379" s="34">
        <v>0</v>
      </c>
      <c r="BQ379" s="34">
        <v>0</v>
      </c>
      <c r="BR379" s="34">
        <v>0</v>
      </c>
      <c r="BS379" s="34">
        <v>0.03</v>
      </c>
      <c r="BT379" s="34">
        <v>0</v>
      </c>
      <c r="BU379" s="34">
        <v>0</v>
      </c>
      <c r="BV379" s="34">
        <v>0.12</v>
      </c>
      <c r="BW379" s="34">
        <v>0.01</v>
      </c>
      <c r="BX379" s="34">
        <v>0</v>
      </c>
      <c r="BY379" s="34">
        <v>0</v>
      </c>
      <c r="BZ379" s="34">
        <v>0</v>
      </c>
      <c r="CA379" s="34">
        <v>0</v>
      </c>
      <c r="CB379" s="34">
        <v>17.13</v>
      </c>
      <c r="CC379" s="33">
        <v>3.15</v>
      </c>
      <c r="CE379" s="31">
        <v>0</v>
      </c>
      <c r="CG379" s="31">
        <v>0</v>
      </c>
      <c r="CH379" s="31">
        <v>0</v>
      </c>
      <c r="CI379" s="31">
        <v>0</v>
      </c>
      <c r="CJ379" s="31">
        <v>802.15</v>
      </c>
      <c r="CK379" s="31">
        <v>309.04000000000002</v>
      </c>
      <c r="CL379" s="31">
        <v>555.6</v>
      </c>
      <c r="CM379" s="31">
        <v>6.42</v>
      </c>
      <c r="CN379" s="31">
        <v>6.42</v>
      </c>
      <c r="CO379" s="31">
        <v>6.42</v>
      </c>
      <c r="CP379" s="31">
        <v>0</v>
      </c>
      <c r="CQ379" s="31">
        <v>0</v>
      </c>
      <c r="CR379" s="31">
        <v>2.63</v>
      </c>
    </row>
    <row r="380" spans="1:96" s="31" customFormat="1">
      <c r="A380" s="31" t="str">
        <f>"3"</f>
        <v>3</v>
      </c>
      <c r="B380" s="32" t="s">
        <v>104</v>
      </c>
      <c r="C380" s="33" t="str">
        <f>"20"</f>
        <v>20</v>
      </c>
      <c r="D380" s="33">
        <v>1.32</v>
      </c>
      <c r="E380" s="33">
        <v>0</v>
      </c>
      <c r="F380" s="33">
        <v>0.24</v>
      </c>
      <c r="G380" s="33">
        <v>0.24</v>
      </c>
      <c r="H380" s="33">
        <v>8.34</v>
      </c>
      <c r="I380" s="33">
        <v>38.676000000000002</v>
      </c>
      <c r="J380" s="34">
        <v>0.04</v>
      </c>
      <c r="K380" s="34">
        <v>0</v>
      </c>
      <c r="L380" s="34">
        <v>0</v>
      </c>
      <c r="M380" s="34">
        <v>0</v>
      </c>
      <c r="N380" s="34">
        <v>0.24</v>
      </c>
      <c r="O380" s="34">
        <v>6.44</v>
      </c>
      <c r="P380" s="34">
        <v>1.66</v>
      </c>
      <c r="Q380" s="34">
        <v>0</v>
      </c>
      <c r="R380" s="34">
        <v>0</v>
      </c>
      <c r="S380" s="34">
        <v>0.2</v>
      </c>
      <c r="T380" s="34">
        <v>0.5</v>
      </c>
      <c r="U380" s="34">
        <v>122</v>
      </c>
      <c r="V380" s="34">
        <v>49</v>
      </c>
      <c r="W380" s="34">
        <v>7</v>
      </c>
      <c r="X380" s="34">
        <v>9.4</v>
      </c>
      <c r="Y380" s="34">
        <v>31.6</v>
      </c>
      <c r="Z380" s="34">
        <v>0.78</v>
      </c>
      <c r="AA380" s="34">
        <v>0</v>
      </c>
      <c r="AB380" s="34">
        <v>1</v>
      </c>
      <c r="AC380" s="34">
        <v>0.2</v>
      </c>
      <c r="AD380" s="34">
        <v>0.28000000000000003</v>
      </c>
      <c r="AE380" s="34">
        <v>0.04</v>
      </c>
      <c r="AF380" s="34">
        <v>0.02</v>
      </c>
      <c r="AG380" s="34">
        <v>0.14000000000000001</v>
      </c>
      <c r="AH380" s="34">
        <v>0.4</v>
      </c>
      <c r="AI380" s="34">
        <v>0</v>
      </c>
      <c r="AJ380" s="34">
        <v>0</v>
      </c>
      <c r="AK380" s="34">
        <v>0</v>
      </c>
      <c r="AL380" s="34">
        <v>0</v>
      </c>
      <c r="AM380" s="34">
        <v>85.4</v>
      </c>
      <c r="AN380" s="34">
        <v>44.6</v>
      </c>
      <c r="AO380" s="34">
        <v>18.600000000000001</v>
      </c>
      <c r="AP380" s="34">
        <v>39.6</v>
      </c>
      <c r="AQ380" s="34">
        <v>16</v>
      </c>
      <c r="AR380" s="34">
        <v>74.2</v>
      </c>
      <c r="AS380" s="34">
        <v>59.4</v>
      </c>
      <c r="AT380" s="34">
        <v>58.2</v>
      </c>
      <c r="AU380" s="34">
        <v>92.8</v>
      </c>
      <c r="AV380" s="34">
        <v>24.8</v>
      </c>
      <c r="AW380" s="34">
        <v>62</v>
      </c>
      <c r="AX380" s="34">
        <v>305.8</v>
      </c>
      <c r="AY380" s="34">
        <v>0</v>
      </c>
      <c r="AZ380" s="34">
        <v>105.2</v>
      </c>
      <c r="BA380" s="34">
        <v>58.2</v>
      </c>
      <c r="BB380" s="34">
        <v>36</v>
      </c>
      <c r="BC380" s="34">
        <v>26</v>
      </c>
      <c r="BD380" s="34">
        <v>0</v>
      </c>
      <c r="BE380" s="34">
        <v>0</v>
      </c>
      <c r="BF380" s="34">
        <v>0</v>
      </c>
      <c r="BG380" s="34">
        <v>0</v>
      </c>
      <c r="BH380" s="34">
        <v>0</v>
      </c>
      <c r="BI380" s="34">
        <v>0</v>
      </c>
      <c r="BJ380" s="34">
        <v>0</v>
      </c>
      <c r="BK380" s="34">
        <v>0.03</v>
      </c>
      <c r="BL380" s="34">
        <v>0</v>
      </c>
      <c r="BM380" s="34">
        <v>0</v>
      </c>
      <c r="BN380" s="34">
        <v>0</v>
      </c>
      <c r="BO380" s="34">
        <v>0</v>
      </c>
      <c r="BP380" s="34">
        <v>0</v>
      </c>
      <c r="BQ380" s="34">
        <v>0</v>
      </c>
      <c r="BR380" s="34">
        <v>0</v>
      </c>
      <c r="BS380" s="34">
        <v>0.02</v>
      </c>
      <c r="BT380" s="34">
        <v>0</v>
      </c>
      <c r="BU380" s="34">
        <v>0</v>
      </c>
      <c r="BV380" s="34">
        <v>0.1</v>
      </c>
      <c r="BW380" s="34">
        <v>0.02</v>
      </c>
      <c r="BX380" s="34">
        <v>0</v>
      </c>
      <c r="BY380" s="34">
        <v>0</v>
      </c>
      <c r="BZ380" s="34">
        <v>0</v>
      </c>
      <c r="CA380" s="34">
        <v>0</v>
      </c>
      <c r="CB380" s="34">
        <v>9.4</v>
      </c>
      <c r="CC380" s="33">
        <v>1.48</v>
      </c>
      <c r="CE380" s="31">
        <v>0.17</v>
      </c>
      <c r="CG380" s="31">
        <v>0</v>
      </c>
      <c r="CH380" s="31">
        <v>0</v>
      </c>
      <c r="CI380" s="31">
        <v>0</v>
      </c>
      <c r="CJ380" s="31">
        <v>0</v>
      </c>
      <c r="CK380" s="31">
        <v>0</v>
      </c>
      <c r="CL380" s="31">
        <v>0</v>
      </c>
      <c r="CM380" s="31">
        <v>0</v>
      </c>
      <c r="CN380" s="31">
        <v>0</v>
      </c>
      <c r="CO380" s="31">
        <v>0</v>
      </c>
      <c r="CP380" s="31">
        <v>0</v>
      </c>
      <c r="CQ380" s="31">
        <v>0</v>
      </c>
      <c r="CR380" s="31">
        <v>1.23</v>
      </c>
    </row>
    <row r="381" spans="1:96" s="31" customFormat="1">
      <c r="A381" s="31" t="str">
        <f>"6/10"</f>
        <v>6/10</v>
      </c>
      <c r="B381" s="32" t="s">
        <v>120</v>
      </c>
      <c r="C381" s="33" t="str">
        <f>"200"</f>
        <v>200</v>
      </c>
      <c r="D381" s="33">
        <v>1.02</v>
      </c>
      <c r="E381" s="33">
        <v>0</v>
      </c>
      <c r="F381" s="33">
        <v>0.06</v>
      </c>
      <c r="G381" s="33">
        <v>0.06</v>
      </c>
      <c r="H381" s="33">
        <v>18.29</v>
      </c>
      <c r="I381" s="33">
        <v>69.016159999999999</v>
      </c>
      <c r="J381" s="34">
        <v>0.02</v>
      </c>
      <c r="K381" s="34">
        <v>0</v>
      </c>
      <c r="L381" s="34">
        <v>0</v>
      </c>
      <c r="M381" s="34">
        <v>0</v>
      </c>
      <c r="N381" s="34">
        <v>14.3</v>
      </c>
      <c r="O381" s="34">
        <v>0.56999999999999995</v>
      </c>
      <c r="P381" s="34">
        <v>3.42</v>
      </c>
      <c r="Q381" s="34">
        <v>0</v>
      </c>
      <c r="R381" s="34">
        <v>0</v>
      </c>
      <c r="S381" s="34">
        <v>0.3</v>
      </c>
      <c r="T381" s="34">
        <v>0.81</v>
      </c>
      <c r="U381" s="34">
        <v>3.42</v>
      </c>
      <c r="V381" s="34">
        <v>340.11</v>
      </c>
      <c r="W381" s="34">
        <v>31.19</v>
      </c>
      <c r="X381" s="34">
        <v>19.95</v>
      </c>
      <c r="Y381" s="34">
        <v>27.16</v>
      </c>
      <c r="Z381" s="34">
        <v>0.64</v>
      </c>
      <c r="AA381" s="34">
        <v>0</v>
      </c>
      <c r="AB381" s="34">
        <v>630</v>
      </c>
      <c r="AC381" s="34">
        <v>116.6</v>
      </c>
      <c r="AD381" s="34">
        <v>1.1000000000000001</v>
      </c>
      <c r="AE381" s="34">
        <v>0.02</v>
      </c>
      <c r="AF381" s="34">
        <v>0.04</v>
      </c>
      <c r="AG381" s="34">
        <v>0.51</v>
      </c>
      <c r="AH381" s="34">
        <v>0.78</v>
      </c>
      <c r="AI381" s="34">
        <v>0.32</v>
      </c>
      <c r="AJ381" s="34">
        <v>0</v>
      </c>
      <c r="AK381" s="34">
        <v>0.01</v>
      </c>
      <c r="AL381" s="34">
        <v>0.01</v>
      </c>
      <c r="AM381" s="34">
        <v>0.01</v>
      </c>
      <c r="AN381" s="34">
        <v>0.02</v>
      </c>
      <c r="AO381" s="34">
        <v>0</v>
      </c>
      <c r="AP381" s="34">
        <v>0.01</v>
      </c>
      <c r="AQ381" s="34">
        <v>0</v>
      </c>
      <c r="AR381" s="34">
        <v>0.01</v>
      </c>
      <c r="AS381" s="34">
        <v>0.01</v>
      </c>
      <c r="AT381" s="34">
        <v>0.01</v>
      </c>
      <c r="AU381" s="34">
        <v>0.06</v>
      </c>
      <c r="AV381" s="34">
        <v>0</v>
      </c>
      <c r="AW381" s="34">
        <v>0.01</v>
      </c>
      <c r="AX381" s="34">
        <v>0.03</v>
      </c>
      <c r="AY381" s="34">
        <v>0</v>
      </c>
      <c r="AZ381" s="34">
        <v>0.02</v>
      </c>
      <c r="BA381" s="34">
        <v>0.01</v>
      </c>
      <c r="BB381" s="34">
        <v>0.01</v>
      </c>
      <c r="BC381" s="34">
        <v>0</v>
      </c>
      <c r="BD381" s="34">
        <v>0</v>
      </c>
      <c r="BE381" s="34">
        <v>0</v>
      </c>
      <c r="BF381" s="34">
        <v>0</v>
      </c>
      <c r="BG381" s="34">
        <v>0</v>
      </c>
      <c r="BH381" s="34">
        <v>0</v>
      </c>
      <c r="BI381" s="34">
        <v>0</v>
      </c>
      <c r="BJ381" s="34">
        <v>0</v>
      </c>
      <c r="BK381" s="34">
        <v>0</v>
      </c>
      <c r="BL381" s="34">
        <v>0</v>
      </c>
      <c r="BM381" s="34">
        <v>0</v>
      </c>
      <c r="BN381" s="34">
        <v>0</v>
      </c>
      <c r="BO381" s="34">
        <v>0</v>
      </c>
      <c r="BP381" s="34">
        <v>0</v>
      </c>
      <c r="BQ381" s="34">
        <v>0</v>
      </c>
      <c r="BR381" s="34">
        <v>0</v>
      </c>
      <c r="BS381" s="34">
        <v>0.01</v>
      </c>
      <c r="BT381" s="34">
        <v>0</v>
      </c>
      <c r="BU381" s="34">
        <v>0</v>
      </c>
      <c r="BV381" s="34">
        <v>0.01</v>
      </c>
      <c r="BW381" s="34">
        <v>0</v>
      </c>
      <c r="BX381" s="34">
        <v>0</v>
      </c>
      <c r="BY381" s="34">
        <v>0</v>
      </c>
      <c r="BZ381" s="34">
        <v>0</v>
      </c>
      <c r="CA381" s="34">
        <v>0</v>
      </c>
      <c r="CB381" s="34">
        <v>214.01</v>
      </c>
      <c r="CC381" s="33">
        <v>6.52</v>
      </c>
      <c r="CE381" s="31">
        <v>105</v>
      </c>
      <c r="CG381" s="31">
        <v>0.72</v>
      </c>
      <c r="CH381" s="31">
        <v>0.72</v>
      </c>
      <c r="CI381" s="31">
        <v>0.72</v>
      </c>
      <c r="CJ381" s="31">
        <v>77.08</v>
      </c>
      <c r="CK381" s="31">
        <v>30.37</v>
      </c>
      <c r="CL381" s="31">
        <v>53.73</v>
      </c>
      <c r="CM381" s="31">
        <v>7.7</v>
      </c>
      <c r="CN381" s="31">
        <v>4.55</v>
      </c>
      <c r="CO381" s="31">
        <v>6.12</v>
      </c>
      <c r="CP381" s="31">
        <v>5</v>
      </c>
      <c r="CQ381" s="31">
        <v>0</v>
      </c>
      <c r="CR381" s="31">
        <v>3.95</v>
      </c>
    </row>
    <row r="382" spans="1:96" s="28" customFormat="1">
      <c r="A382" s="28" t="str">
        <f>"13"</f>
        <v>13</v>
      </c>
      <c r="B382" s="29" t="s">
        <v>106</v>
      </c>
      <c r="C382" s="30" t="str">
        <f>"150"</f>
        <v>150</v>
      </c>
      <c r="D382" s="30">
        <v>0.6</v>
      </c>
      <c r="E382" s="30">
        <v>0</v>
      </c>
      <c r="F382" s="30">
        <v>0.6</v>
      </c>
      <c r="G382" s="30">
        <v>0.6</v>
      </c>
      <c r="H382" s="30">
        <v>17.399999999999999</v>
      </c>
      <c r="I382" s="30">
        <v>73.02</v>
      </c>
      <c r="J382" s="18">
        <v>0.15</v>
      </c>
      <c r="K382" s="18">
        <v>0</v>
      </c>
      <c r="L382" s="18">
        <v>0</v>
      </c>
      <c r="M382" s="18">
        <v>0</v>
      </c>
      <c r="N382" s="18">
        <v>13.5</v>
      </c>
      <c r="O382" s="18">
        <v>1.2</v>
      </c>
      <c r="P382" s="18">
        <v>2.7</v>
      </c>
      <c r="Q382" s="18">
        <v>0</v>
      </c>
      <c r="R382" s="18">
        <v>0</v>
      </c>
      <c r="S382" s="18">
        <v>1.2</v>
      </c>
      <c r="T382" s="18">
        <v>0.75</v>
      </c>
      <c r="U382" s="18">
        <v>39</v>
      </c>
      <c r="V382" s="18">
        <v>417</v>
      </c>
      <c r="W382" s="18">
        <v>24</v>
      </c>
      <c r="X382" s="18">
        <v>13.5</v>
      </c>
      <c r="Y382" s="18">
        <v>16.5</v>
      </c>
      <c r="Z382" s="18">
        <v>3.3</v>
      </c>
      <c r="AA382" s="18">
        <v>0</v>
      </c>
      <c r="AB382" s="18">
        <v>45</v>
      </c>
      <c r="AC382" s="18">
        <v>7.5</v>
      </c>
      <c r="AD382" s="18">
        <v>0.3</v>
      </c>
      <c r="AE382" s="18">
        <v>0.05</v>
      </c>
      <c r="AF382" s="18">
        <v>0.03</v>
      </c>
      <c r="AG382" s="18">
        <v>0.45</v>
      </c>
      <c r="AH382" s="18">
        <v>0.6</v>
      </c>
      <c r="AI382" s="18">
        <v>15</v>
      </c>
      <c r="AJ382" s="18">
        <v>0</v>
      </c>
      <c r="AK382" s="18">
        <v>18</v>
      </c>
      <c r="AL382" s="18">
        <v>19.5</v>
      </c>
      <c r="AM382" s="18">
        <v>28.5</v>
      </c>
      <c r="AN382" s="18">
        <v>27</v>
      </c>
      <c r="AO382" s="18">
        <v>4.5</v>
      </c>
      <c r="AP382" s="18">
        <v>16.5</v>
      </c>
      <c r="AQ382" s="18">
        <v>4.5</v>
      </c>
      <c r="AR382" s="18">
        <v>13.5</v>
      </c>
      <c r="AS382" s="18">
        <v>25.5</v>
      </c>
      <c r="AT382" s="18">
        <v>15</v>
      </c>
      <c r="AU382" s="18">
        <v>117</v>
      </c>
      <c r="AV382" s="18">
        <v>10.5</v>
      </c>
      <c r="AW382" s="18">
        <v>21</v>
      </c>
      <c r="AX382" s="18">
        <v>63</v>
      </c>
      <c r="AY382" s="18">
        <v>0</v>
      </c>
      <c r="AZ382" s="18">
        <v>19.5</v>
      </c>
      <c r="BA382" s="18">
        <v>24</v>
      </c>
      <c r="BB382" s="18">
        <v>9</v>
      </c>
      <c r="BC382" s="18">
        <v>7.5</v>
      </c>
      <c r="BD382" s="18">
        <v>0</v>
      </c>
      <c r="BE382" s="18">
        <v>0</v>
      </c>
      <c r="BF382" s="18">
        <v>0</v>
      </c>
      <c r="BG382" s="18">
        <v>0</v>
      </c>
      <c r="BH382" s="18">
        <v>0</v>
      </c>
      <c r="BI382" s="18">
        <v>0</v>
      </c>
      <c r="BJ382" s="18">
        <v>0</v>
      </c>
      <c r="BK382" s="18">
        <v>0</v>
      </c>
      <c r="BL382" s="18">
        <v>0</v>
      </c>
      <c r="BM382" s="18">
        <v>0</v>
      </c>
      <c r="BN382" s="18">
        <v>0</v>
      </c>
      <c r="BO382" s="18">
        <v>0</v>
      </c>
      <c r="BP382" s="18">
        <v>0</v>
      </c>
      <c r="BQ382" s="18">
        <v>0</v>
      </c>
      <c r="BR382" s="18">
        <v>0</v>
      </c>
      <c r="BS382" s="18">
        <v>0</v>
      </c>
      <c r="BT382" s="18">
        <v>0</v>
      </c>
      <c r="BU382" s="18">
        <v>0</v>
      </c>
      <c r="BV382" s="18">
        <v>0</v>
      </c>
      <c r="BW382" s="18">
        <v>0</v>
      </c>
      <c r="BX382" s="18">
        <v>0</v>
      </c>
      <c r="BY382" s="18">
        <v>0</v>
      </c>
      <c r="BZ382" s="18">
        <v>0</v>
      </c>
      <c r="CA382" s="18">
        <v>0</v>
      </c>
      <c r="CB382" s="18">
        <v>129.44999999999999</v>
      </c>
      <c r="CC382" s="30">
        <v>27</v>
      </c>
      <c r="CE382" s="28">
        <v>7.5</v>
      </c>
      <c r="CG382" s="28">
        <v>3</v>
      </c>
      <c r="CH382" s="28">
        <v>3</v>
      </c>
      <c r="CI382" s="28">
        <v>3</v>
      </c>
      <c r="CJ382" s="28">
        <v>225</v>
      </c>
      <c r="CK382" s="28">
        <v>225</v>
      </c>
      <c r="CL382" s="28">
        <v>225</v>
      </c>
      <c r="CM382" s="28">
        <v>0</v>
      </c>
      <c r="CN382" s="28">
        <v>0</v>
      </c>
      <c r="CO382" s="28">
        <v>0</v>
      </c>
      <c r="CP382" s="28">
        <v>0</v>
      </c>
      <c r="CQ382" s="28">
        <v>0</v>
      </c>
      <c r="CR382" s="28">
        <v>22.5</v>
      </c>
    </row>
    <row r="383" spans="1:96" s="38" customFormat="1" ht="11.4">
      <c r="B383" s="35" t="s">
        <v>107</v>
      </c>
      <c r="C383" s="36"/>
      <c r="D383" s="36">
        <v>25.61</v>
      </c>
      <c r="E383" s="36">
        <v>14.59</v>
      </c>
      <c r="F383" s="36">
        <v>28.47</v>
      </c>
      <c r="G383" s="36">
        <v>7.24</v>
      </c>
      <c r="H383" s="36">
        <v>132.63999999999999</v>
      </c>
      <c r="I383" s="36">
        <v>840.19</v>
      </c>
      <c r="J383" s="37">
        <v>7.42</v>
      </c>
      <c r="K383" s="37">
        <v>3.21</v>
      </c>
      <c r="L383" s="37">
        <v>0</v>
      </c>
      <c r="M383" s="37">
        <v>0</v>
      </c>
      <c r="N383" s="37">
        <v>40.15</v>
      </c>
      <c r="O383" s="37">
        <v>79.180000000000007</v>
      </c>
      <c r="P383" s="37">
        <v>13.31</v>
      </c>
      <c r="Q383" s="37">
        <v>0</v>
      </c>
      <c r="R383" s="37">
        <v>0</v>
      </c>
      <c r="S383" s="37">
        <v>2.2200000000000002</v>
      </c>
      <c r="T383" s="37">
        <v>8.77</v>
      </c>
      <c r="U383" s="37">
        <v>1361.11</v>
      </c>
      <c r="V383" s="37">
        <v>1580.76</v>
      </c>
      <c r="W383" s="37">
        <v>154.87</v>
      </c>
      <c r="X383" s="37">
        <v>119.05</v>
      </c>
      <c r="Y383" s="37">
        <v>366.67</v>
      </c>
      <c r="Z383" s="37">
        <v>8.4499999999999993</v>
      </c>
      <c r="AA383" s="37">
        <v>91.44</v>
      </c>
      <c r="AB383" s="37">
        <v>10561.86</v>
      </c>
      <c r="AC383" s="37">
        <v>2038.14</v>
      </c>
      <c r="AD383" s="37">
        <v>5.63</v>
      </c>
      <c r="AE383" s="37">
        <v>0.36</v>
      </c>
      <c r="AF383" s="37">
        <v>0.38</v>
      </c>
      <c r="AG383" s="37">
        <v>7.18</v>
      </c>
      <c r="AH383" s="37">
        <v>14.75</v>
      </c>
      <c r="AI383" s="37">
        <v>24.52</v>
      </c>
      <c r="AJ383" s="37">
        <v>0</v>
      </c>
      <c r="AK383" s="37">
        <v>1310.88</v>
      </c>
      <c r="AL383" s="37">
        <v>1313.14</v>
      </c>
      <c r="AM383" s="37">
        <v>2212.5</v>
      </c>
      <c r="AN383" s="37">
        <v>1768.73</v>
      </c>
      <c r="AO383" s="37">
        <v>584.65</v>
      </c>
      <c r="AP383" s="37">
        <v>1106.3900000000001</v>
      </c>
      <c r="AQ383" s="37">
        <v>194.98</v>
      </c>
      <c r="AR383" s="37">
        <v>1343.94</v>
      </c>
      <c r="AS383" s="37">
        <v>691.59</v>
      </c>
      <c r="AT383" s="37">
        <v>781.79</v>
      </c>
      <c r="AU383" s="37">
        <v>1001.74</v>
      </c>
      <c r="AV383" s="37">
        <v>621.66</v>
      </c>
      <c r="AW383" s="37">
        <v>556.65</v>
      </c>
      <c r="AX383" s="37">
        <v>3934.97</v>
      </c>
      <c r="AY383" s="37">
        <v>3.05</v>
      </c>
      <c r="AZ383" s="37">
        <v>1171.71</v>
      </c>
      <c r="BA383" s="37">
        <v>797.7</v>
      </c>
      <c r="BB383" s="37">
        <v>840.8</v>
      </c>
      <c r="BC383" s="37">
        <v>447.78</v>
      </c>
      <c r="BD383" s="37">
        <v>0.09</v>
      </c>
      <c r="BE383" s="37">
        <v>0.04</v>
      </c>
      <c r="BF383" s="37">
        <v>0.02</v>
      </c>
      <c r="BG383" s="37">
        <v>0.05</v>
      </c>
      <c r="BH383" s="37">
        <v>0.06</v>
      </c>
      <c r="BI383" s="37">
        <v>0.28000000000000003</v>
      </c>
      <c r="BJ383" s="37">
        <v>0</v>
      </c>
      <c r="BK383" s="37">
        <v>1.26</v>
      </c>
      <c r="BL383" s="37">
        <v>0</v>
      </c>
      <c r="BM383" s="37">
        <v>0.44</v>
      </c>
      <c r="BN383" s="37">
        <v>0.02</v>
      </c>
      <c r="BO383" s="37">
        <v>0.03</v>
      </c>
      <c r="BP383" s="37">
        <v>0</v>
      </c>
      <c r="BQ383" s="37">
        <v>0.05</v>
      </c>
      <c r="BR383" s="37">
        <v>0.1</v>
      </c>
      <c r="BS383" s="37">
        <v>1.85</v>
      </c>
      <c r="BT383" s="37">
        <v>0</v>
      </c>
      <c r="BU383" s="37">
        <v>0</v>
      </c>
      <c r="BV383" s="37">
        <v>3.47</v>
      </c>
      <c r="BW383" s="37">
        <v>0.03</v>
      </c>
      <c r="BX383" s="37">
        <v>0</v>
      </c>
      <c r="BY383" s="37">
        <v>0</v>
      </c>
      <c r="BZ383" s="37">
        <v>0</v>
      </c>
      <c r="CA383" s="37">
        <v>0</v>
      </c>
      <c r="CB383" s="37">
        <v>724.17</v>
      </c>
      <c r="CC383" s="36">
        <f>SUM($CC$373:$CC$382)</f>
        <v>129.06</v>
      </c>
      <c r="CD383" s="38">
        <f>$I$383/$I$384*100</f>
        <v>58.466709346991038</v>
      </c>
      <c r="CE383" s="38">
        <v>1851.75</v>
      </c>
      <c r="CG383" s="38">
        <v>84.26</v>
      </c>
      <c r="CH383" s="38">
        <v>47.59</v>
      </c>
      <c r="CI383" s="38">
        <v>65.930000000000007</v>
      </c>
      <c r="CJ383" s="38">
        <v>2537.08</v>
      </c>
      <c r="CK383" s="38">
        <v>1303.43</v>
      </c>
      <c r="CL383" s="38">
        <v>1920.25</v>
      </c>
      <c r="CM383" s="38">
        <v>31.95</v>
      </c>
      <c r="CN383" s="38">
        <v>22.73</v>
      </c>
      <c r="CO383" s="38">
        <v>27.38</v>
      </c>
      <c r="CP383" s="38">
        <v>6.8</v>
      </c>
      <c r="CQ383" s="38">
        <v>2.82</v>
      </c>
    </row>
    <row r="384" spans="1:96" s="38" customFormat="1" ht="11.4">
      <c r="B384" s="35" t="s">
        <v>108</v>
      </c>
      <c r="C384" s="36"/>
      <c r="D384" s="36">
        <v>48.71</v>
      </c>
      <c r="E384" s="36">
        <v>33.869999999999997</v>
      </c>
      <c r="F384" s="36">
        <v>45.6</v>
      </c>
      <c r="G384" s="36">
        <v>9.11</v>
      </c>
      <c r="H384" s="36">
        <v>217.62</v>
      </c>
      <c r="I384" s="36">
        <v>1437.04</v>
      </c>
      <c r="J384" s="37">
        <v>17.329999999999998</v>
      </c>
      <c r="K384" s="37">
        <v>3.94</v>
      </c>
      <c r="L384" s="37">
        <v>0</v>
      </c>
      <c r="M384" s="37">
        <v>0</v>
      </c>
      <c r="N384" s="37">
        <v>77.13</v>
      </c>
      <c r="O384" s="37">
        <v>125.89</v>
      </c>
      <c r="P384" s="37">
        <v>14.6</v>
      </c>
      <c r="Q384" s="37">
        <v>0</v>
      </c>
      <c r="R384" s="37">
        <v>0</v>
      </c>
      <c r="S384" s="37">
        <v>3.45</v>
      </c>
      <c r="T384" s="37">
        <v>12.31</v>
      </c>
      <c r="U384" s="37">
        <v>1561.06</v>
      </c>
      <c r="V384" s="37">
        <v>1945.18</v>
      </c>
      <c r="W384" s="37">
        <v>472.12</v>
      </c>
      <c r="X384" s="37">
        <v>175.55</v>
      </c>
      <c r="Y384" s="37">
        <v>730.17</v>
      </c>
      <c r="Z384" s="37">
        <v>9.69</v>
      </c>
      <c r="AA384" s="37">
        <v>182.31</v>
      </c>
      <c r="AB384" s="37">
        <v>10621.86</v>
      </c>
      <c r="AC384" s="37">
        <v>2151.29</v>
      </c>
      <c r="AD384" s="37">
        <v>6.62</v>
      </c>
      <c r="AE384" s="37">
        <v>0.5</v>
      </c>
      <c r="AF384" s="37">
        <v>0.82</v>
      </c>
      <c r="AG384" s="37">
        <v>8.07</v>
      </c>
      <c r="AH384" s="37">
        <v>20.8</v>
      </c>
      <c r="AI384" s="37">
        <v>25.73</v>
      </c>
      <c r="AJ384" s="37">
        <v>0</v>
      </c>
      <c r="AK384" s="37">
        <v>2614.2600000000002</v>
      </c>
      <c r="AL384" s="37">
        <v>2459.81</v>
      </c>
      <c r="AM384" s="37">
        <v>4305.84</v>
      </c>
      <c r="AN384" s="37">
        <v>3153.98</v>
      </c>
      <c r="AO384" s="37">
        <v>1151.44</v>
      </c>
      <c r="AP384" s="37">
        <v>2072.65</v>
      </c>
      <c r="AQ384" s="37">
        <v>525.44000000000005</v>
      </c>
      <c r="AR384" s="37">
        <v>2559.75</v>
      </c>
      <c r="AS384" s="37">
        <v>1167.3</v>
      </c>
      <c r="AT384" s="37">
        <v>1238.45</v>
      </c>
      <c r="AU384" s="37">
        <v>1586.41</v>
      </c>
      <c r="AV384" s="37">
        <v>1203.79</v>
      </c>
      <c r="AW384" s="37">
        <v>874.75</v>
      </c>
      <c r="AX384" s="37">
        <v>6335.2</v>
      </c>
      <c r="AY384" s="37">
        <v>3.83</v>
      </c>
      <c r="AZ384" s="37">
        <v>2023.27</v>
      </c>
      <c r="BA384" s="37">
        <v>1322.96</v>
      </c>
      <c r="BB384" s="37">
        <v>2022.49</v>
      </c>
      <c r="BC384" s="37">
        <v>700.44</v>
      </c>
      <c r="BD384" s="37">
        <v>0.2</v>
      </c>
      <c r="BE384" s="37">
        <v>0.09</v>
      </c>
      <c r="BF384" s="37">
        <v>0.05</v>
      </c>
      <c r="BG384" s="37">
        <v>0.11</v>
      </c>
      <c r="BH384" s="37">
        <v>0.13</v>
      </c>
      <c r="BI384" s="37">
        <v>0.59</v>
      </c>
      <c r="BJ384" s="37">
        <v>0</v>
      </c>
      <c r="BK384" s="37">
        <v>2.27</v>
      </c>
      <c r="BL384" s="37">
        <v>0</v>
      </c>
      <c r="BM384" s="37">
        <v>0.75</v>
      </c>
      <c r="BN384" s="37">
        <v>0.02</v>
      </c>
      <c r="BO384" s="37">
        <v>0.04</v>
      </c>
      <c r="BP384" s="37">
        <v>0</v>
      </c>
      <c r="BQ384" s="37">
        <v>0.11</v>
      </c>
      <c r="BR384" s="37">
        <v>0.19</v>
      </c>
      <c r="BS384" s="37">
        <v>3.64</v>
      </c>
      <c r="BT384" s="37">
        <v>0</v>
      </c>
      <c r="BU384" s="37">
        <v>0</v>
      </c>
      <c r="BV384" s="37">
        <v>4.49</v>
      </c>
      <c r="BW384" s="37">
        <v>7.0000000000000007E-2</v>
      </c>
      <c r="BX384" s="37">
        <v>0.02</v>
      </c>
      <c r="BY384" s="37">
        <v>0</v>
      </c>
      <c r="BZ384" s="37">
        <v>0</v>
      </c>
      <c r="CA384" s="37">
        <v>0</v>
      </c>
      <c r="CB384" s="37">
        <v>1084.06</v>
      </c>
      <c r="CC384" s="36">
        <v>211.89</v>
      </c>
      <c r="CE384" s="38">
        <v>1952.62</v>
      </c>
      <c r="CG384" s="38">
        <v>110.76</v>
      </c>
      <c r="CH384" s="38">
        <v>61.82</v>
      </c>
      <c r="CI384" s="38">
        <v>86.29</v>
      </c>
      <c r="CJ384" s="38">
        <v>5631.44</v>
      </c>
      <c r="CK384" s="38">
        <v>2722.65</v>
      </c>
      <c r="CL384" s="38">
        <v>4177.04</v>
      </c>
      <c r="CM384" s="38">
        <v>66.459999999999994</v>
      </c>
      <c r="CN384" s="38">
        <v>47.78</v>
      </c>
      <c r="CO384" s="38">
        <v>57.15</v>
      </c>
      <c r="CP384" s="38">
        <v>20.45</v>
      </c>
      <c r="CQ384" s="38">
        <v>3.12</v>
      </c>
    </row>
    <row r="385" spans="1:96" hidden="1">
      <c r="C385" s="16"/>
      <c r="D385" s="16"/>
      <c r="E385" s="16"/>
      <c r="F385" s="16"/>
      <c r="G385" s="16"/>
      <c r="H385" s="16"/>
      <c r="I385" s="16"/>
    </row>
    <row r="386" spans="1:96" hidden="1">
      <c r="B386" s="14" t="s">
        <v>109</v>
      </c>
      <c r="C386" s="16"/>
      <c r="D386" s="16">
        <v>16</v>
      </c>
      <c r="E386" s="16"/>
      <c r="F386" s="16">
        <v>26</v>
      </c>
      <c r="G386" s="16"/>
      <c r="H386" s="16">
        <v>58</v>
      </c>
      <c r="I386" s="16"/>
    </row>
    <row r="387" spans="1:96" hidden="1">
      <c r="C387" s="16"/>
      <c r="D387" s="16"/>
      <c r="E387" s="16"/>
      <c r="F387" s="16"/>
      <c r="G387" s="16"/>
      <c r="H387" s="16"/>
      <c r="I387" s="16"/>
    </row>
    <row r="388" spans="1:96" hidden="1">
      <c r="C388" s="16"/>
      <c r="D388" s="16"/>
      <c r="E388" s="16"/>
      <c r="F388" s="16"/>
      <c r="G388" s="16"/>
      <c r="H388" s="16"/>
      <c r="I388" s="16"/>
    </row>
    <row r="389" spans="1:96">
      <c r="B389" s="27" t="s">
        <v>173</v>
      </c>
      <c r="C389" s="16"/>
      <c r="D389" s="16"/>
      <c r="E389" s="16"/>
      <c r="F389" s="16"/>
      <c r="G389" s="16"/>
      <c r="H389" s="16"/>
      <c r="I389" s="16"/>
    </row>
    <row r="390" spans="1:96">
      <c r="B390" s="27" t="s">
        <v>91</v>
      </c>
      <c r="C390" s="16"/>
      <c r="D390" s="16"/>
      <c r="E390" s="16"/>
      <c r="F390" s="16"/>
      <c r="G390" s="16"/>
      <c r="H390" s="16"/>
      <c r="I390" s="16"/>
    </row>
    <row r="391" spans="1:96" s="31" customFormat="1" ht="24">
      <c r="A391" s="31" t="str">
        <f>"8/4"</f>
        <v>8/4</v>
      </c>
      <c r="B391" s="32" t="s">
        <v>111</v>
      </c>
      <c r="C391" s="33" t="str">
        <f>"180"</f>
        <v>180</v>
      </c>
      <c r="D391" s="33">
        <v>5.74</v>
      </c>
      <c r="E391" s="33">
        <v>2.12</v>
      </c>
      <c r="F391" s="33">
        <v>6.67</v>
      </c>
      <c r="G391" s="33">
        <v>2.0099999999999998</v>
      </c>
      <c r="H391" s="33">
        <v>26.24</v>
      </c>
      <c r="I391" s="33">
        <v>185.04511019999998</v>
      </c>
      <c r="J391" s="34">
        <v>4.01</v>
      </c>
      <c r="K391" s="34">
        <v>0.1</v>
      </c>
      <c r="L391" s="34">
        <v>0</v>
      </c>
      <c r="M391" s="34">
        <v>0</v>
      </c>
      <c r="N391" s="34">
        <v>6.76</v>
      </c>
      <c r="O391" s="34">
        <v>17.72</v>
      </c>
      <c r="P391" s="34">
        <v>1.77</v>
      </c>
      <c r="Q391" s="34">
        <v>0</v>
      </c>
      <c r="R391" s="34">
        <v>0</v>
      </c>
      <c r="S391" s="34">
        <v>7.0000000000000007E-2</v>
      </c>
      <c r="T391" s="34">
        <v>1.84</v>
      </c>
      <c r="U391" s="34">
        <v>321.89999999999998</v>
      </c>
      <c r="V391" s="34">
        <v>187.94</v>
      </c>
      <c r="W391" s="34">
        <v>94.24</v>
      </c>
      <c r="X391" s="34">
        <v>45.27</v>
      </c>
      <c r="Y391" s="34">
        <v>150.47999999999999</v>
      </c>
      <c r="Z391" s="34">
        <v>1.1100000000000001</v>
      </c>
      <c r="AA391" s="34">
        <v>19.440000000000001</v>
      </c>
      <c r="AB391" s="34">
        <v>16.559999999999999</v>
      </c>
      <c r="AC391" s="34">
        <v>36.090000000000003</v>
      </c>
      <c r="AD391" s="34">
        <v>0.56000000000000005</v>
      </c>
      <c r="AE391" s="34">
        <v>0.13</v>
      </c>
      <c r="AF391" s="34">
        <v>0.12</v>
      </c>
      <c r="AG391" s="34">
        <v>0.32</v>
      </c>
      <c r="AH391" s="34">
        <v>2.08</v>
      </c>
      <c r="AI391" s="34">
        <v>0.37</v>
      </c>
      <c r="AJ391" s="34">
        <v>0</v>
      </c>
      <c r="AK391" s="34">
        <v>282.64999999999998</v>
      </c>
      <c r="AL391" s="34">
        <v>231.91</v>
      </c>
      <c r="AM391" s="34">
        <v>383.41</v>
      </c>
      <c r="AN391" s="34">
        <v>280.07</v>
      </c>
      <c r="AO391" s="34">
        <v>87.96</v>
      </c>
      <c r="AP391" s="34">
        <v>205.7</v>
      </c>
      <c r="AQ391" s="34">
        <v>90.31</v>
      </c>
      <c r="AR391" s="34">
        <v>264.14</v>
      </c>
      <c r="AS391" s="34">
        <v>149.54</v>
      </c>
      <c r="AT391" s="34">
        <v>225.26</v>
      </c>
      <c r="AU391" s="34">
        <v>281.39</v>
      </c>
      <c r="AV391" s="34">
        <v>75.790000000000006</v>
      </c>
      <c r="AW391" s="34">
        <v>311.36</v>
      </c>
      <c r="AX391" s="34">
        <v>599.29</v>
      </c>
      <c r="AY391" s="34">
        <v>0</v>
      </c>
      <c r="AZ391" s="34">
        <v>197.25</v>
      </c>
      <c r="BA391" s="34">
        <v>158.83000000000001</v>
      </c>
      <c r="BB391" s="34">
        <v>261.23</v>
      </c>
      <c r="BC391" s="34">
        <v>103.91</v>
      </c>
      <c r="BD391" s="34">
        <v>0.11</v>
      </c>
      <c r="BE391" s="34">
        <v>0.05</v>
      </c>
      <c r="BF391" s="34">
        <v>0.03</v>
      </c>
      <c r="BG391" s="34">
        <v>0.06</v>
      </c>
      <c r="BH391" s="34">
        <v>7.0000000000000007E-2</v>
      </c>
      <c r="BI391" s="34">
        <v>0.32</v>
      </c>
      <c r="BJ391" s="34">
        <v>0</v>
      </c>
      <c r="BK391" s="34">
        <v>1.25</v>
      </c>
      <c r="BL391" s="34">
        <v>0</v>
      </c>
      <c r="BM391" s="34">
        <v>0.28999999999999998</v>
      </c>
      <c r="BN391" s="34">
        <v>0</v>
      </c>
      <c r="BO391" s="34">
        <v>0</v>
      </c>
      <c r="BP391" s="34">
        <v>0</v>
      </c>
      <c r="BQ391" s="34">
        <v>0.06</v>
      </c>
      <c r="BR391" s="34">
        <v>0.09</v>
      </c>
      <c r="BS391" s="34">
        <v>1.32</v>
      </c>
      <c r="BT391" s="34">
        <v>0</v>
      </c>
      <c r="BU391" s="34">
        <v>0</v>
      </c>
      <c r="BV391" s="34">
        <v>0.78</v>
      </c>
      <c r="BW391" s="34">
        <v>0.02</v>
      </c>
      <c r="BX391" s="34">
        <v>0</v>
      </c>
      <c r="BY391" s="34">
        <v>0</v>
      </c>
      <c r="BZ391" s="34">
        <v>0</v>
      </c>
      <c r="CA391" s="34">
        <v>0</v>
      </c>
      <c r="CB391" s="34">
        <v>158.66999999999999</v>
      </c>
      <c r="CC391" s="33">
        <v>19.940000000000001</v>
      </c>
      <c r="CE391" s="31">
        <v>22.2</v>
      </c>
      <c r="CG391" s="31">
        <v>39.049999999999997</v>
      </c>
      <c r="CH391" s="31">
        <v>17.34</v>
      </c>
      <c r="CI391" s="31">
        <v>28.19</v>
      </c>
      <c r="CJ391" s="31">
        <v>1718.66</v>
      </c>
      <c r="CK391" s="31">
        <v>779.59</v>
      </c>
      <c r="CL391" s="31">
        <v>1249.1300000000001</v>
      </c>
      <c r="CM391" s="31">
        <v>33.79</v>
      </c>
      <c r="CN391" s="31">
        <v>17.55</v>
      </c>
      <c r="CO391" s="31">
        <v>25.67</v>
      </c>
      <c r="CP391" s="31">
        <v>3.6</v>
      </c>
      <c r="CQ391" s="31">
        <v>0.72</v>
      </c>
      <c r="CR391" s="31">
        <v>12.09</v>
      </c>
    </row>
    <row r="392" spans="1:96" s="31" customFormat="1">
      <c r="A392" s="31" t="str">
        <f>"800/1"</f>
        <v>800/1</v>
      </c>
      <c r="B392" s="32" t="s">
        <v>124</v>
      </c>
      <c r="C392" s="33" t="str">
        <f>"45"</f>
        <v>45</v>
      </c>
      <c r="D392" s="33">
        <v>3.62</v>
      </c>
      <c r="E392" s="33">
        <v>0</v>
      </c>
      <c r="F392" s="33">
        <v>1.32</v>
      </c>
      <c r="G392" s="33">
        <v>1.5</v>
      </c>
      <c r="H392" s="33">
        <v>24.25</v>
      </c>
      <c r="I392" s="33">
        <v>122.72909999999999</v>
      </c>
      <c r="J392" s="34">
        <v>0.25</v>
      </c>
      <c r="K392" s="34">
        <v>0</v>
      </c>
      <c r="L392" s="34">
        <v>0</v>
      </c>
      <c r="M392" s="34">
        <v>0</v>
      </c>
      <c r="N392" s="34">
        <v>1.5</v>
      </c>
      <c r="O392" s="34">
        <v>21.29</v>
      </c>
      <c r="P392" s="34">
        <v>1.46</v>
      </c>
      <c r="Q392" s="34">
        <v>0</v>
      </c>
      <c r="R392" s="34">
        <v>0</v>
      </c>
      <c r="S392" s="34">
        <v>0.15</v>
      </c>
      <c r="T392" s="34">
        <v>0.8</v>
      </c>
      <c r="U392" s="34">
        <v>214.5</v>
      </c>
      <c r="V392" s="34">
        <v>57.64</v>
      </c>
      <c r="W392" s="34">
        <v>9.68</v>
      </c>
      <c r="X392" s="34">
        <v>14.36</v>
      </c>
      <c r="Y392" s="34">
        <v>36.979999999999997</v>
      </c>
      <c r="Z392" s="34">
        <v>0.87</v>
      </c>
      <c r="AA392" s="34">
        <v>0</v>
      </c>
      <c r="AB392" s="34">
        <v>0</v>
      </c>
      <c r="AC392" s="34">
        <v>0</v>
      </c>
      <c r="AD392" s="34">
        <v>0.85</v>
      </c>
      <c r="AE392" s="34">
        <v>0.06</v>
      </c>
      <c r="AF392" s="34">
        <v>0.02</v>
      </c>
      <c r="AG392" s="34">
        <v>0.64</v>
      </c>
      <c r="AH392" s="34">
        <v>1.5</v>
      </c>
      <c r="AI392" s="34">
        <v>0</v>
      </c>
      <c r="AJ392" s="34">
        <v>0</v>
      </c>
      <c r="AK392" s="34">
        <v>174.84</v>
      </c>
      <c r="AL392" s="34">
        <v>181.42</v>
      </c>
      <c r="AM392" s="34">
        <v>277.77</v>
      </c>
      <c r="AN392" s="34">
        <v>93.53</v>
      </c>
      <c r="AO392" s="34">
        <v>54.99</v>
      </c>
      <c r="AP392" s="34">
        <v>109.98</v>
      </c>
      <c r="AQ392" s="34">
        <v>41.36</v>
      </c>
      <c r="AR392" s="34">
        <v>197.4</v>
      </c>
      <c r="AS392" s="34">
        <v>122.67</v>
      </c>
      <c r="AT392" s="34">
        <v>170.61</v>
      </c>
      <c r="AU392" s="34">
        <v>141.47</v>
      </c>
      <c r="AV392" s="34">
        <v>75.67</v>
      </c>
      <c r="AW392" s="34">
        <v>131.6</v>
      </c>
      <c r="AX392" s="34">
        <v>1092.75</v>
      </c>
      <c r="AY392" s="34">
        <v>0</v>
      </c>
      <c r="AZ392" s="34">
        <v>355.79</v>
      </c>
      <c r="BA392" s="34">
        <v>155.57</v>
      </c>
      <c r="BB392" s="34">
        <v>104.34</v>
      </c>
      <c r="BC392" s="34">
        <v>81.31</v>
      </c>
      <c r="BD392" s="34">
        <v>0</v>
      </c>
      <c r="BE392" s="34">
        <v>0</v>
      </c>
      <c r="BF392" s="34">
        <v>0</v>
      </c>
      <c r="BG392" s="34">
        <v>0</v>
      </c>
      <c r="BH392" s="34">
        <v>0</v>
      </c>
      <c r="BI392" s="34">
        <v>0.01</v>
      </c>
      <c r="BJ392" s="34">
        <v>0</v>
      </c>
      <c r="BK392" s="34">
        <v>0.15</v>
      </c>
      <c r="BL392" s="34">
        <v>0</v>
      </c>
      <c r="BM392" s="34">
        <v>7.0000000000000007E-2</v>
      </c>
      <c r="BN392" s="34">
        <v>0</v>
      </c>
      <c r="BO392" s="34">
        <v>0</v>
      </c>
      <c r="BP392" s="34">
        <v>0</v>
      </c>
      <c r="BQ392" s="34">
        <v>0</v>
      </c>
      <c r="BR392" s="34">
        <v>0</v>
      </c>
      <c r="BS392" s="34">
        <v>0.51</v>
      </c>
      <c r="BT392" s="34">
        <v>0</v>
      </c>
      <c r="BU392" s="34">
        <v>0</v>
      </c>
      <c r="BV392" s="34">
        <v>0.44</v>
      </c>
      <c r="BW392" s="34">
        <v>0.01</v>
      </c>
      <c r="BX392" s="34">
        <v>0</v>
      </c>
      <c r="BY392" s="34">
        <v>0</v>
      </c>
      <c r="BZ392" s="34">
        <v>0</v>
      </c>
      <c r="CA392" s="34">
        <v>0</v>
      </c>
      <c r="CB392" s="34">
        <v>17.05</v>
      </c>
      <c r="CC392" s="33">
        <v>16.5</v>
      </c>
      <c r="CE392" s="31">
        <v>0</v>
      </c>
      <c r="CG392" s="31">
        <v>0</v>
      </c>
      <c r="CH392" s="31">
        <v>0</v>
      </c>
      <c r="CI392" s="31">
        <v>0</v>
      </c>
      <c r="CJ392" s="31">
        <v>950</v>
      </c>
      <c r="CK392" s="31">
        <v>366</v>
      </c>
      <c r="CL392" s="31">
        <v>658</v>
      </c>
      <c r="CM392" s="31">
        <v>7.6</v>
      </c>
      <c r="CN392" s="31">
        <v>7.6</v>
      </c>
      <c r="CO392" s="31">
        <v>7.6</v>
      </c>
      <c r="CP392" s="31">
        <v>0</v>
      </c>
      <c r="CQ392" s="31">
        <v>0</v>
      </c>
      <c r="CR392" s="31">
        <v>10</v>
      </c>
    </row>
    <row r="393" spans="1:96" s="31" customFormat="1">
      <c r="A393" s="31" t="str">
        <f>"1/12"</f>
        <v>1/12</v>
      </c>
      <c r="B393" s="32" t="s">
        <v>94</v>
      </c>
      <c r="C393" s="33" t="str">
        <f>"30"</f>
        <v>30</v>
      </c>
      <c r="D393" s="33">
        <v>2.16</v>
      </c>
      <c r="E393" s="33">
        <v>2.16</v>
      </c>
      <c r="F393" s="33">
        <v>2.5499999999999998</v>
      </c>
      <c r="G393" s="33">
        <v>0</v>
      </c>
      <c r="H393" s="33">
        <v>16.649999999999999</v>
      </c>
      <c r="I393" s="33">
        <v>95.219999999999985</v>
      </c>
      <c r="J393" s="34">
        <v>1.56</v>
      </c>
      <c r="K393" s="34">
        <v>0</v>
      </c>
      <c r="L393" s="34">
        <v>0</v>
      </c>
      <c r="M393" s="34">
        <v>0</v>
      </c>
      <c r="N393" s="34">
        <v>16.649999999999999</v>
      </c>
      <c r="O393" s="34">
        <v>0</v>
      </c>
      <c r="P393" s="34">
        <v>0</v>
      </c>
      <c r="Q393" s="34">
        <v>0</v>
      </c>
      <c r="R393" s="34">
        <v>0</v>
      </c>
      <c r="S393" s="34">
        <v>0.12</v>
      </c>
      <c r="T393" s="34">
        <v>0.54</v>
      </c>
      <c r="U393" s="34">
        <v>39</v>
      </c>
      <c r="V393" s="34">
        <v>109.5</v>
      </c>
      <c r="W393" s="34">
        <v>92.1</v>
      </c>
      <c r="X393" s="34">
        <v>10.199999999999999</v>
      </c>
      <c r="Y393" s="34">
        <v>65.7</v>
      </c>
      <c r="Z393" s="34">
        <v>0.06</v>
      </c>
      <c r="AA393" s="34">
        <v>12.6</v>
      </c>
      <c r="AB393" s="34">
        <v>9</v>
      </c>
      <c r="AC393" s="34">
        <v>14.1</v>
      </c>
      <c r="AD393" s="34">
        <v>0.06</v>
      </c>
      <c r="AE393" s="34">
        <v>0.02</v>
      </c>
      <c r="AF393" s="34">
        <v>0.11</v>
      </c>
      <c r="AG393" s="34">
        <v>0.06</v>
      </c>
      <c r="AH393" s="34">
        <v>0.54</v>
      </c>
      <c r="AI393" s="34">
        <v>0.3</v>
      </c>
      <c r="AJ393" s="34">
        <v>0</v>
      </c>
      <c r="AK393" s="34">
        <v>135.9</v>
      </c>
      <c r="AL393" s="34">
        <v>125.4</v>
      </c>
      <c r="AM393" s="34">
        <v>161.4</v>
      </c>
      <c r="AN393" s="34">
        <v>162</v>
      </c>
      <c r="AO393" s="34">
        <v>49.5</v>
      </c>
      <c r="AP393" s="34">
        <v>91.2</v>
      </c>
      <c r="AQ393" s="34">
        <v>28.5</v>
      </c>
      <c r="AR393" s="34">
        <v>96</v>
      </c>
      <c r="AS393" s="34">
        <v>70.8</v>
      </c>
      <c r="AT393" s="34">
        <v>72</v>
      </c>
      <c r="AU393" s="34">
        <v>159</v>
      </c>
      <c r="AV393" s="34">
        <v>51</v>
      </c>
      <c r="AW393" s="34">
        <v>42</v>
      </c>
      <c r="AX393" s="34">
        <v>477.3</v>
      </c>
      <c r="AY393" s="34">
        <v>0</v>
      </c>
      <c r="AZ393" s="34">
        <v>234</v>
      </c>
      <c r="BA393" s="34">
        <v>125.4</v>
      </c>
      <c r="BB393" s="34">
        <v>101.4</v>
      </c>
      <c r="BC393" s="34">
        <v>20.7</v>
      </c>
      <c r="BD393" s="34">
        <v>0</v>
      </c>
      <c r="BE393" s="34">
        <v>0</v>
      </c>
      <c r="BF393" s="34">
        <v>0</v>
      </c>
      <c r="BG393" s="34">
        <v>0</v>
      </c>
      <c r="BH393" s="34">
        <v>0</v>
      </c>
      <c r="BI393" s="34">
        <v>0</v>
      </c>
      <c r="BJ393" s="34">
        <v>0</v>
      </c>
      <c r="BK393" s="34">
        <v>0</v>
      </c>
      <c r="BL393" s="34">
        <v>0</v>
      </c>
      <c r="BM393" s="34">
        <v>0</v>
      </c>
      <c r="BN393" s="34">
        <v>0</v>
      </c>
      <c r="BO393" s="34">
        <v>0</v>
      </c>
      <c r="BP393" s="34">
        <v>0</v>
      </c>
      <c r="BQ393" s="34">
        <v>0</v>
      </c>
      <c r="BR393" s="34">
        <v>0</v>
      </c>
      <c r="BS393" s="34">
        <v>0.74</v>
      </c>
      <c r="BT393" s="34">
        <v>0</v>
      </c>
      <c r="BU393" s="34">
        <v>0</v>
      </c>
      <c r="BV393" s="34">
        <v>0.05</v>
      </c>
      <c r="BW393" s="34">
        <v>0.02</v>
      </c>
      <c r="BX393" s="34">
        <v>0.02</v>
      </c>
      <c r="BY393" s="34">
        <v>0</v>
      </c>
      <c r="BZ393" s="34">
        <v>0</v>
      </c>
      <c r="CA393" s="34">
        <v>0</v>
      </c>
      <c r="CB393" s="34">
        <v>7.98</v>
      </c>
      <c r="CC393" s="33">
        <v>9.24</v>
      </c>
      <c r="CE393" s="31">
        <v>14.1</v>
      </c>
      <c r="CG393" s="31">
        <v>2.1</v>
      </c>
      <c r="CH393" s="31">
        <v>2.1</v>
      </c>
      <c r="CI393" s="31">
        <v>2.1</v>
      </c>
      <c r="CJ393" s="31">
        <v>1038</v>
      </c>
      <c r="CK393" s="31">
        <v>249</v>
      </c>
      <c r="CL393" s="31">
        <v>643.5</v>
      </c>
      <c r="CM393" s="31">
        <v>0.9</v>
      </c>
      <c r="CN393" s="31">
        <v>0.9</v>
      </c>
      <c r="CO393" s="31">
        <v>0.9</v>
      </c>
      <c r="CP393" s="31">
        <v>0</v>
      </c>
      <c r="CQ393" s="31">
        <v>0</v>
      </c>
      <c r="CR393" s="31">
        <v>7.7</v>
      </c>
    </row>
    <row r="394" spans="1:96" s="31" customFormat="1">
      <c r="A394" s="31" t="str">
        <f>"2"</f>
        <v>2</v>
      </c>
      <c r="B394" s="32" t="s">
        <v>95</v>
      </c>
      <c r="C394" s="33" t="str">
        <f>"45"</f>
        <v>45</v>
      </c>
      <c r="D394" s="33">
        <v>2.98</v>
      </c>
      <c r="E394" s="33">
        <v>0</v>
      </c>
      <c r="F394" s="33">
        <v>0.3</v>
      </c>
      <c r="G394" s="33">
        <v>0.3</v>
      </c>
      <c r="H394" s="33">
        <v>21.11</v>
      </c>
      <c r="I394" s="33">
        <v>100.75545</v>
      </c>
      <c r="J394" s="34">
        <v>0</v>
      </c>
      <c r="K394" s="34">
        <v>0</v>
      </c>
      <c r="L394" s="34">
        <v>0</v>
      </c>
      <c r="M394" s="34">
        <v>0</v>
      </c>
      <c r="N394" s="34">
        <v>0.5</v>
      </c>
      <c r="O394" s="34">
        <v>20.52</v>
      </c>
      <c r="P394" s="34">
        <v>0.09</v>
      </c>
      <c r="Q394" s="34">
        <v>0</v>
      </c>
      <c r="R394" s="34">
        <v>0</v>
      </c>
      <c r="S394" s="34">
        <v>0</v>
      </c>
      <c r="T394" s="34">
        <v>0.81</v>
      </c>
      <c r="U394" s="34">
        <v>0</v>
      </c>
      <c r="V394" s="34">
        <v>0</v>
      </c>
      <c r="W394" s="34">
        <v>0</v>
      </c>
      <c r="X394" s="34">
        <v>0</v>
      </c>
      <c r="Y394" s="34">
        <v>0</v>
      </c>
      <c r="Z394" s="34">
        <v>0</v>
      </c>
      <c r="AA394" s="34">
        <v>0</v>
      </c>
      <c r="AB394" s="34">
        <v>0</v>
      </c>
      <c r="AC394" s="34">
        <v>0</v>
      </c>
      <c r="AD394" s="34">
        <v>0</v>
      </c>
      <c r="AE394" s="34">
        <v>0</v>
      </c>
      <c r="AF394" s="34">
        <v>0</v>
      </c>
      <c r="AG394" s="34">
        <v>0</v>
      </c>
      <c r="AH394" s="34">
        <v>0</v>
      </c>
      <c r="AI394" s="34">
        <v>0</v>
      </c>
      <c r="AJ394" s="34">
        <v>0</v>
      </c>
      <c r="AK394" s="34">
        <v>143.68</v>
      </c>
      <c r="AL394" s="34">
        <v>149.55000000000001</v>
      </c>
      <c r="AM394" s="34">
        <v>229.03</v>
      </c>
      <c r="AN394" s="34">
        <v>75.95</v>
      </c>
      <c r="AO394" s="34">
        <v>45.02</v>
      </c>
      <c r="AP394" s="34">
        <v>90.05</v>
      </c>
      <c r="AQ394" s="34">
        <v>34.06</v>
      </c>
      <c r="AR394" s="34">
        <v>162.86000000000001</v>
      </c>
      <c r="AS394" s="34">
        <v>101.01</v>
      </c>
      <c r="AT394" s="34">
        <v>140.94</v>
      </c>
      <c r="AU394" s="34">
        <v>116.28</v>
      </c>
      <c r="AV394" s="34">
        <v>61.07</v>
      </c>
      <c r="AW394" s="34">
        <v>108.05</v>
      </c>
      <c r="AX394" s="34">
        <v>903.58</v>
      </c>
      <c r="AY394" s="34">
        <v>0</v>
      </c>
      <c r="AZ394" s="34">
        <v>294.41000000000003</v>
      </c>
      <c r="BA394" s="34">
        <v>128.02000000000001</v>
      </c>
      <c r="BB394" s="34">
        <v>84.96</v>
      </c>
      <c r="BC394" s="34">
        <v>67.34</v>
      </c>
      <c r="BD394" s="34">
        <v>0</v>
      </c>
      <c r="BE394" s="34">
        <v>0</v>
      </c>
      <c r="BF394" s="34">
        <v>0</v>
      </c>
      <c r="BG394" s="34">
        <v>0</v>
      </c>
      <c r="BH394" s="34">
        <v>0</v>
      </c>
      <c r="BI394" s="34">
        <v>0</v>
      </c>
      <c r="BJ394" s="34">
        <v>0</v>
      </c>
      <c r="BK394" s="34">
        <v>0.04</v>
      </c>
      <c r="BL394" s="34">
        <v>0</v>
      </c>
      <c r="BM394" s="34">
        <v>0</v>
      </c>
      <c r="BN394" s="34">
        <v>0</v>
      </c>
      <c r="BO394" s="34">
        <v>0</v>
      </c>
      <c r="BP394" s="34">
        <v>0</v>
      </c>
      <c r="BQ394" s="34">
        <v>0</v>
      </c>
      <c r="BR394" s="34">
        <v>0</v>
      </c>
      <c r="BS394" s="34">
        <v>0.03</v>
      </c>
      <c r="BT394" s="34">
        <v>0</v>
      </c>
      <c r="BU394" s="34">
        <v>0</v>
      </c>
      <c r="BV394" s="34">
        <v>0.12</v>
      </c>
      <c r="BW394" s="34">
        <v>0.01</v>
      </c>
      <c r="BX394" s="34">
        <v>0</v>
      </c>
      <c r="BY394" s="34">
        <v>0</v>
      </c>
      <c r="BZ394" s="34">
        <v>0</v>
      </c>
      <c r="CA394" s="34">
        <v>0</v>
      </c>
      <c r="CB394" s="34">
        <v>17.600000000000001</v>
      </c>
      <c r="CC394" s="33">
        <v>3.24</v>
      </c>
      <c r="CE394" s="31">
        <v>0</v>
      </c>
      <c r="CG394" s="31">
        <v>0</v>
      </c>
      <c r="CH394" s="31">
        <v>0</v>
      </c>
      <c r="CI394" s="31">
        <v>0</v>
      </c>
      <c r="CJ394" s="31">
        <v>802.15</v>
      </c>
      <c r="CK394" s="31">
        <v>309.04000000000002</v>
      </c>
      <c r="CL394" s="31">
        <v>555.6</v>
      </c>
      <c r="CM394" s="31">
        <v>6.42</v>
      </c>
      <c r="CN394" s="31">
        <v>6.42</v>
      </c>
      <c r="CO394" s="31">
        <v>6.42</v>
      </c>
      <c r="CP394" s="31">
        <v>0</v>
      </c>
      <c r="CQ394" s="31">
        <v>0</v>
      </c>
      <c r="CR394" s="31">
        <v>2.7</v>
      </c>
    </row>
    <row r="395" spans="1:96" s="31" customFormat="1">
      <c r="A395" s="31" t="str">
        <f>"10"</f>
        <v>10</v>
      </c>
      <c r="B395" s="32" t="s">
        <v>134</v>
      </c>
      <c r="C395" s="33" t="str">
        <f>"10"</f>
        <v>10</v>
      </c>
      <c r="D395" s="33">
        <v>0.08</v>
      </c>
      <c r="E395" s="33">
        <v>0.08</v>
      </c>
      <c r="F395" s="33">
        <v>7.25</v>
      </c>
      <c r="G395" s="33">
        <v>0</v>
      </c>
      <c r="H395" s="33">
        <v>0.13</v>
      </c>
      <c r="I395" s="33">
        <v>66.063999999999993</v>
      </c>
      <c r="J395" s="34">
        <v>4.71</v>
      </c>
      <c r="K395" s="34">
        <v>0.22</v>
      </c>
      <c r="L395" s="34">
        <v>0</v>
      </c>
      <c r="M395" s="34">
        <v>0</v>
      </c>
      <c r="N395" s="34">
        <v>0.13</v>
      </c>
      <c r="O395" s="34">
        <v>0</v>
      </c>
      <c r="P395" s="34">
        <v>0</v>
      </c>
      <c r="Q395" s="34">
        <v>0</v>
      </c>
      <c r="R395" s="34">
        <v>0</v>
      </c>
      <c r="S395" s="34">
        <v>0</v>
      </c>
      <c r="T395" s="34">
        <v>0.14000000000000001</v>
      </c>
      <c r="U395" s="34">
        <v>1.5</v>
      </c>
      <c r="V395" s="34">
        <v>3</v>
      </c>
      <c r="W395" s="34">
        <v>2.4</v>
      </c>
      <c r="X395" s="34">
        <v>0</v>
      </c>
      <c r="Y395" s="34">
        <v>3</v>
      </c>
      <c r="Z395" s="34">
        <v>0.02</v>
      </c>
      <c r="AA395" s="34">
        <v>40</v>
      </c>
      <c r="AB395" s="34">
        <v>30</v>
      </c>
      <c r="AC395" s="34">
        <v>45</v>
      </c>
      <c r="AD395" s="34">
        <v>0.1</v>
      </c>
      <c r="AE395" s="34">
        <v>0</v>
      </c>
      <c r="AF395" s="34">
        <v>0.01</v>
      </c>
      <c r="AG395" s="34">
        <v>0.01</v>
      </c>
      <c r="AH395" s="34">
        <v>0.02</v>
      </c>
      <c r="AI395" s="34">
        <v>0</v>
      </c>
      <c r="AJ395" s="34">
        <v>0</v>
      </c>
      <c r="AK395" s="34">
        <v>4.2</v>
      </c>
      <c r="AL395" s="34">
        <v>4.0999999999999996</v>
      </c>
      <c r="AM395" s="34">
        <v>7.6</v>
      </c>
      <c r="AN395" s="34">
        <v>4.5</v>
      </c>
      <c r="AO395" s="34">
        <v>1.7</v>
      </c>
      <c r="AP395" s="34">
        <v>4.7</v>
      </c>
      <c r="AQ395" s="34">
        <v>4.3</v>
      </c>
      <c r="AR395" s="34">
        <v>4.2</v>
      </c>
      <c r="AS395" s="34">
        <v>3.6</v>
      </c>
      <c r="AT395" s="34">
        <v>2.6</v>
      </c>
      <c r="AU395" s="34">
        <v>5.7</v>
      </c>
      <c r="AV395" s="34">
        <v>3.5</v>
      </c>
      <c r="AW395" s="34">
        <v>2.4</v>
      </c>
      <c r="AX395" s="34">
        <v>14.2</v>
      </c>
      <c r="AY395" s="34">
        <v>0</v>
      </c>
      <c r="AZ395" s="34">
        <v>4.8</v>
      </c>
      <c r="BA395" s="34">
        <v>5.4</v>
      </c>
      <c r="BB395" s="34">
        <v>4.2</v>
      </c>
      <c r="BC395" s="34">
        <v>1</v>
      </c>
      <c r="BD395" s="34">
        <v>0.27</v>
      </c>
      <c r="BE395" s="34">
        <v>0.12</v>
      </c>
      <c r="BF395" s="34">
        <v>7.0000000000000007E-2</v>
      </c>
      <c r="BG395" s="34">
        <v>0.15</v>
      </c>
      <c r="BH395" s="34">
        <v>0.17</v>
      </c>
      <c r="BI395" s="34">
        <v>0.79</v>
      </c>
      <c r="BJ395" s="34">
        <v>0</v>
      </c>
      <c r="BK395" s="34">
        <v>2.21</v>
      </c>
      <c r="BL395" s="34">
        <v>0</v>
      </c>
      <c r="BM395" s="34">
        <v>0.68</v>
      </c>
      <c r="BN395" s="34">
        <v>0</v>
      </c>
      <c r="BO395" s="34">
        <v>0</v>
      </c>
      <c r="BP395" s="34">
        <v>0</v>
      </c>
      <c r="BQ395" s="34">
        <v>0.15</v>
      </c>
      <c r="BR395" s="34">
        <v>0.23</v>
      </c>
      <c r="BS395" s="34">
        <v>1.8</v>
      </c>
      <c r="BT395" s="34">
        <v>0</v>
      </c>
      <c r="BU395" s="34">
        <v>0</v>
      </c>
      <c r="BV395" s="34">
        <v>0.09</v>
      </c>
      <c r="BW395" s="34">
        <v>0.01</v>
      </c>
      <c r="BX395" s="34">
        <v>0</v>
      </c>
      <c r="BY395" s="34">
        <v>0</v>
      </c>
      <c r="BZ395" s="34">
        <v>0</v>
      </c>
      <c r="CA395" s="34">
        <v>0</v>
      </c>
      <c r="CB395" s="34">
        <v>2.5</v>
      </c>
      <c r="CC395" s="33">
        <v>16.96</v>
      </c>
      <c r="CE395" s="31">
        <v>45</v>
      </c>
      <c r="CG395" s="31">
        <v>0.4</v>
      </c>
      <c r="CH395" s="31">
        <v>0.1</v>
      </c>
      <c r="CI395" s="31">
        <v>0.25</v>
      </c>
      <c r="CJ395" s="31">
        <v>20</v>
      </c>
      <c r="CK395" s="31">
        <v>8.1999999999999993</v>
      </c>
      <c r="CL395" s="31">
        <v>14.1</v>
      </c>
      <c r="CM395" s="31">
        <v>1.71</v>
      </c>
      <c r="CN395" s="31">
        <v>0.87</v>
      </c>
      <c r="CO395" s="31">
        <v>1.29</v>
      </c>
      <c r="CP395" s="31">
        <v>0</v>
      </c>
      <c r="CQ395" s="31">
        <v>0</v>
      </c>
      <c r="CR395" s="31">
        <v>10.28</v>
      </c>
    </row>
    <row r="396" spans="1:96" s="28" customFormat="1">
      <c r="A396" s="28" t="str">
        <f>"27/10"</f>
        <v>27/10</v>
      </c>
      <c r="B396" s="29" t="s">
        <v>114</v>
      </c>
      <c r="C396" s="30" t="str">
        <f>"200"</f>
        <v>200</v>
      </c>
      <c r="D396" s="30">
        <v>0.1</v>
      </c>
      <c r="E396" s="30">
        <v>0</v>
      </c>
      <c r="F396" s="30">
        <v>0.02</v>
      </c>
      <c r="G396" s="30">
        <v>0.02</v>
      </c>
      <c r="H396" s="30">
        <v>5.94</v>
      </c>
      <c r="I396" s="30">
        <v>23.095202</v>
      </c>
      <c r="J396" s="18">
        <v>0</v>
      </c>
      <c r="K396" s="18">
        <v>0</v>
      </c>
      <c r="L396" s="18">
        <v>0</v>
      </c>
      <c r="M396" s="18">
        <v>0</v>
      </c>
      <c r="N396" s="18">
        <v>5.89</v>
      </c>
      <c r="O396" s="18">
        <v>0</v>
      </c>
      <c r="P396" s="18">
        <v>0.05</v>
      </c>
      <c r="Q396" s="18">
        <v>0</v>
      </c>
      <c r="R396" s="18">
        <v>0</v>
      </c>
      <c r="S396" s="18">
        <v>0</v>
      </c>
      <c r="T396" s="18">
        <v>0.03</v>
      </c>
      <c r="U396" s="18">
        <v>0.06</v>
      </c>
      <c r="V396" s="18">
        <v>0.18</v>
      </c>
      <c r="W396" s="18">
        <v>0.17</v>
      </c>
      <c r="X396" s="18">
        <v>0</v>
      </c>
      <c r="Y396" s="18">
        <v>0</v>
      </c>
      <c r="Z396" s="18">
        <v>0.02</v>
      </c>
      <c r="AA396" s="18">
        <v>0</v>
      </c>
      <c r="AB396" s="18">
        <v>0</v>
      </c>
      <c r="AC396" s="18">
        <v>0</v>
      </c>
      <c r="AD396" s="18">
        <v>0</v>
      </c>
      <c r="AE396" s="18">
        <v>0</v>
      </c>
      <c r="AF396" s="18">
        <v>0</v>
      </c>
      <c r="AG396" s="18">
        <v>0</v>
      </c>
      <c r="AH396" s="18">
        <v>0</v>
      </c>
      <c r="AI396" s="18">
        <v>0</v>
      </c>
      <c r="AJ396" s="18">
        <v>0</v>
      </c>
      <c r="AK396" s="18">
        <v>0</v>
      </c>
      <c r="AL396" s="18">
        <v>0</v>
      </c>
      <c r="AM396" s="18">
        <v>0</v>
      </c>
      <c r="AN396" s="18">
        <v>0</v>
      </c>
      <c r="AO396" s="18">
        <v>0</v>
      </c>
      <c r="AP396" s="18">
        <v>0</v>
      </c>
      <c r="AQ396" s="18">
        <v>0</v>
      </c>
      <c r="AR396" s="18">
        <v>0</v>
      </c>
      <c r="AS396" s="18">
        <v>0</v>
      </c>
      <c r="AT396" s="18">
        <v>0</v>
      </c>
      <c r="AU396" s="18">
        <v>0</v>
      </c>
      <c r="AV396" s="18">
        <v>0</v>
      </c>
      <c r="AW396" s="18">
        <v>0</v>
      </c>
      <c r="AX396" s="18">
        <v>0</v>
      </c>
      <c r="AY396" s="18">
        <v>0</v>
      </c>
      <c r="AZ396" s="18">
        <v>0</v>
      </c>
      <c r="BA396" s="18">
        <v>0</v>
      </c>
      <c r="BB396" s="18">
        <v>0</v>
      </c>
      <c r="BC396" s="18">
        <v>0</v>
      </c>
      <c r="BD396" s="18">
        <v>0</v>
      </c>
      <c r="BE396" s="18">
        <v>0</v>
      </c>
      <c r="BF396" s="18">
        <v>0</v>
      </c>
      <c r="BG396" s="18">
        <v>0</v>
      </c>
      <c r="BH396" s="18">
        <v>0</v>
      </c>
      <c r="BI396" s="18">
        <v>0</v>
      </c>
      <c r="BJ396" s="18">
        <v>0</v>
      </c>
      <c r="BK396" s="18">
        <v>0</v>
      </c>
      <c r="BL396" s="18">
        <v>0</v>
      </c>
      <c r="BM396" s="18">
        <v>0</v>
      </c>
      <c r="BN396" s="18">
        <v>0</v>
      </c>
      <c r="BO396" s="18">
        <v>0</v>
      </c>
      <c r="BP396" s="18">
        <v>0</v>
      </c>
      <c r="BQ396" s="18">
        <v>0</v>
      </c>
      <c r="BR396" s="18">
        <v>0</v>
      </c>
      <c r="BS396" s="18">
        <v>0</v>
      </c>
      <c r="BT396" s="18">
        <v>0</v>
      </c>
      <c r="BU396" s="18">
        <v>0</v>
      </c>
      <c r="BV396" s="18">
        <v>0</v>
      </c>
      <c r="BW396" s="18">
        <v>0</v>
      </c>
      <c r="BX396" s="18">
        <v>0</v>
      </c>
      <c r="BY396" s="18">
        <v>0</v>
      </c>
      <c r="BZ396" s="18">
        <v>0</v>
      </c>
      <c r="CA396" s="18">
        <v>0</v>
      </c>
      <c r="CB396" s="18">
        <v>200.05</v>
      </c>
      <c r="CC396" s="30">
        <v>1.2</v>
      </c>
      <c r="CE396" s="28">
        <v>0</v>
      </c>
      <c r="CG396" s="28">
        <v>0.6</v>
      </c>
      <c r="CH396" s="28">
        <v>0.6</v>
      </c>
      <c r="CI396" s="28">
        <v>0.6</v>
      </c>
      <c r="CJ396" s="28">
        <v>60</v>
      </c>
      <c r="CK396" s="28">
        <v>24.6</v>
      </c>
      <c r="CL396" s="28">
        <v>42.3</v>
      </c>
      <c r="CM396" s="28">
        <v>6.54</v>
      </c>
      <c r="CN396" s="28">
        <v>3.84</v>
      </c>
      <c r="CO396" s="28">
        <v>5.19</v>
      </c>
      <c r="CP396" s="28">
        <v>6</v>
      </c>
      <c r="CQ396" s="28">
        <v>0</v>
      </c>
      <c r="CR396" s="28">
        <v>0.73</v>
      </c>
    </row>
    <row r="397" spans="1:96" s="38" customFormat="1" ht="11.4">
      <c r="B397" s="35" t="s">
        <v>97</v>
      </c>
      <c r="C397" s="36"/>
      <c r="D397" s="36">
        <v>14.68</v>
      </c>
      <c r="E397" s="36">
        <v>4.3600000000000003</v>
      </c>
      <c r="F397" s="36">
        <v>18.11</v>
      </c>
      <c r="G397" s="36">
        <v>3.83</v>
      </c>
      <c r="H397" s="36">
        <v>94.32</v>
      </c>
      <c r="I397" s="36">
        <v>592.91</v>
      </c>
      <c r="J397" s="37">
        <v>10.53</v>
      </c>
      <c r="K397" s="37">
        <v>0.32</v>
      </c>
      <c r="L397" s="37">
        <v>0</v>
      </c>
      <c r="M397" s="37">
        <v>0</v>
      </c>
      <c r="N397" s="37">
        <v>31.42</v>
      </c>
      <c r="O397" s="37">
        <v>59.53</v>
      </c>
      <c r="P397" s="37">
        <v>3.37</v>
      </c>
      <c r="Q397" s="37">
        <v>0</v>
      </c>
      <c r="R397" s="37">
        <v>0</v>
      </c>
      <c r="S397" s="37">
        <v>0.34</v>
      </c>
      <c r="T397" s="37">
        <v>4.16</v>
      </c>
      <c r="U397" s="37">
        <v>576.96</v>
      </c>
      <c r="V397" s="37">
        <v>358.25</v>
      </c>
      <c r="W397" s="37">
        <v>198.59</v>
      </c>
      <c r="X397" s="37">
        <v>69.819999999999993</v>
      </c>
      <c r="Y397" s="37">
        <v>256.14999999999998</v>
      </c>
      <c r="Z397" s="37">
        <v>2.08</v>
      </c>
      <c r="AA397" s="37">
        <v>72.040000000000006</v>
      </c>
      <c r="AB397" s="37">
        <v>55.56</v>
      </c>
      <c r="AC397" s="37">
        <v>95.19</v>
      </c>
      <c r="AD397" s="37">
        <v>1.57</v>
      </c>
      <c r="AE397" s="37">
        <v>0.2</v>
      </c>
      <c r="AF397" s="37">
        <v>0.26</v>
      </c>
      <c r="AG397" s="37">
        <v>1.03</v>
      </c>
      <c r="AH397" s="37">
        <v>4.1399999999999997</v>
      </c>
      <c r="AI397" s="37">
        <v>0.67</v>
      </c>
      <c r="AJ397" s="37">
        <v>0</v>
      </c>
      <c r="AK397" s="37">
        <v>741.27</v>
      </c>
      <c r="AL397" s="37">
        <v>692.39</v>
      </c>
      <c r="AM397" s="37">
        <v>1059.2</v>
      </c>
      <c r="AN397" s="37">
        <v>616.04999999999995</v>
      </c>
      <c r="AO397" s="37">
        <v>239.17</v>
      </c>
      <c r="AP397" s="37">
        <v>501.63</v>
      </c>
      <c r="AQ397" s="37">
        <v>198.53</v>
      </c>
      <c r="AR397" s="37">
        <v>724.6</v>
      </c>
      <c r="AS397" s="37">
        <v>447.62</v>
      </c>
      <c r="AT397" s="37">
        <v>611.41</v>
      </c>
      <c r="AU397" s="37">
        <v>703.83</v>
      </c>
      <c r="AV397" s="37">
        <v>267.04000000000002</v>
      </c>
      <c r="AW397" s="37">
        <v>595.41999999999996</v>
      </c>
      <c r="AX397" s="37">
        <v>3087.12</v>
      </c>
      <c r="AY397" s="37">
        <v>0</v>
      </c>
      <c r="AZ397" s="37">
        <v>1086.25</v>
      </c>
      <c r="BA397" s="37">
        <v>573.22</v>
      </c>
      <c r="BB397" s="37">
        <v>556.12</v>
      </c>
      <c r="BC397" s="37">
        <v>274.25</v>
      </c>
      <c r="BD397" s="37">
        <v>0.38</v>
      </c>
      <c r="BE397" s="37">
        <v>0.17</v>
      </c>
      <c r="BF397" s="37">
        <v>0.09</v>
      </c>
      <c r="BG397" s="37">
        <v>0.21</v>
      </c>
      <c r="BH397" s="37">
        <v>0.24</v>
      </c>
      <c r="BI397" s="37">
        <v>1.1200000000000001</v>
      </c>
      <c r="BJ397" s="37">
        <v>0</v>
      </c>
      <c r="BK397" s="37">
        <v>3.64</v>
      </c>
      <c r="BL397" s="37">
        <v>0</v>
      </c>
      <c r="BM397" s="37">
        <v>1.04</v>
      </c>
      <c r="BN397" s="37">
        <v>0</v>
      </c>
      <c r="BO397" s="37">
        <v>0</v>
      </c>
      <c r="BP397" s="37">
        <v>0</v>
      </c>
      <c r="BQ397" s="37">
        <v>0.21</v>
      </c>
      <c r="BR397" s="37">
        <v>0.33</v>
      </c>
      <c r="BS397" s="37">
        <v>4.41</v>
      </c>
      <c r="BT397" s="37">
        <v>0</v>
      </c>
      <c r="BU397" s="37">
        <v>0</v>
      </c>
      <c r="BV397" s="37">
        <v>1.49</v>
      </c>
      <c r="BW397" s="37">
        <v>0.06</v>
      </c>
      <c r="BX397" s="37">
        <v>0.02</v>
      </c>
      <c r="BY397" s="37">
        <v>0</v>
      </c>
      <c r="BZ397" s="37">
        <v>0</v>
      </c>
      <c r="CA397" s="37">
        <v>0</v>
      </c>
      <c r="CB397" s="37">
        <v>403.84</v>
      </c>
      <c r="CC397" s="36">
        <f>SUM($CC$390:$CC$396)</f>
        <v>67.08</v>
      </c>
      <c r="CD397" s="38">
        <f>$I$397/$I$408*100</f>
        <v>38.615744328876325</v>
      </c>
      <c r="CE397" s="38">
        <v>81.3</v>
      </c>
      <c r="CG397" s="38">
        <v>42.15</v>
      </c>
      <c r="CH397" s="38">
        <v>20.14</v>
      </c>
      <c r="CI397" s="38">
        <v>31.14</v>
      </c>
      <c r="CJ397" s="38">
        <v>4588.8100000000004</v>
      </c>
      <c r="CK397" s="38">
        <v>1736.44</v>
      </c>
      <c r="CL397" s="38">
        <v>3162.63</v>
      </c>
      <c r="CM397" s="38">
        <v>56.96</v>
      </c>
      <c r="CN397" s="38">
        <v>37.18</v>
      </c>
      <c r="CO397" s="38">
        <v>47.07</v>
      </c>
      <c r="CP397" s="38">
        <v>9.6</v>
      </c>
      <c r="CQ397" s="38">
        <v>0.72</v>
      </c>
    </row>
    <row r="398" spans="1:96">
      <c r="B398" s="27" t="s">
        <v>98</v>
      </c>
      <c r="C398" s="16"/>
      <c r="D398" s="16"/>
      <c r="E398" s="16"/>
      <c r="F398" s="16"/>
      <c r="G398" s="16"/>
      <c r="H398" s="16"/>
      <c r="I398" s="16"/>
    </row>
    <row r="399" spans="1:96" s="31" customFormat="1" ht="24">
      <c r="A399" s="31" t="str">
        <f>"3"</f>
        <v>3</v>
      </c>
      <c r="B399" s="32" t="s">
        <v>99</v>
      </c>
      <c r="C399" s="33" t="str">
        <f>"60"</f>
        <v>60</v>
      </c>
      <c r="D399" s="33">
        <v>0.55000000000000004</v>
      </c>
      <c r="E399" s="33">
        <v>0</v>
      </c>
      <c r="F399" s="33">
        <v>7.0000000000000007E-2</v>
      </c>
      <c r="G399" s="33">
        <v>7.0000000000000007E-2</v>
      </c>
      <c r="H399" s="33">
        <v>2.98</v>
      </c>
      <c r="I399" s="33">
        <v>12.901484399999999</v>
      </c>
      <c r="J399" s="34">
        <v>0</v>
      </c>
      <c r="K399" s="34">
        <v>0</v>
      </c>
      <c r="L399" s="34">
        <v>0</v>
      </c>
      <c r="M399" s="34">
        <v>0</v>
      </c>
      <c r="N399" s="34">
        <v>2.1</v>
      </c>
      <c r="O399" s="34">
        <v>0.06</v>
      </c>
      <c r="P399" s="34">
        <v>0.83</v>
      </c>
      <c r="Q399" s="34">
        <v>0</v>
      </c>
      <c r="R399" s="34">
        <v>0</v>
      </c>
      <c r="S399" s="34">
        <v>7.0000000000000007E-2</v>
      </c>
      <c r="T399" s="34">
        <v>0.53</v>
      </c>
      <c r="U399" s="34">
        <v>72.569999999999993</v>
      </c>
      <c r="V399" s="34">
        <v>87.75</v>
      </c>
      <c r="W399" s="34">
        <v>15.25</v>
      </c>
      <c r="X399" s="34">
        <v>8.35</v>
      </c>
      <c r="Y399" s="34">
        <v>26.96</v>
      </c>
      <c r="Z399" s="34">
        <v>0.38</v>
      </c>
      <c r="AA399" s="34">
        <v>0</v>
      </c>
      <c r="AB399" s="34">
        <v>28.58</v>
      </c>
      <c r="AC399" s="34">
        <v>4.8600000000000003</v>
      </c>
      <c r="AD399" s="34">
        <v>7.0000000000000007E-2</v>
      </c>
      <c r="AE399" s="34">
        <v>0.02</v>
      </c>
      <c r="AF399" s="34">
        <v>0.02</v>
      </c>
      <c r="AG399" s="34">
        <v>0.12</v>
      </c>
      <c r="AH399" s="34">
        <v>0.21</v>
      </c>
      <c r="AI399" s="34">
        <v>5.94</v>
      </c>
      <c r="AJ399" s="34">
        <v>0</v>
      </c>
      <c r="AK399" s="34">
        <v>12.86</v>
      </c>
      <c r="AL399" s="34">
        <v>10.01</v>
      </c>
      <c r="AM399" s="34">
        <v>14.29</v>
      </c>
      <c r="AN399" s="34">
        <v>12.39</v>
      </c>
      <c r="AO399" s="34">
        <v>2.86</v>
      </c>
      <c r="AP399" s="34">
        <v>10.01</v>
      </c>
      <c r="AQ399" s="34">
        <v>2.38</v>
      </c>
      <c r="AR399" s="34">
        <v>8.1</v>
      </c>
      <c r="AS399" s="34">
        <v>12.39</v>
      </c>
      <c r="AT399" s="34">
        <v>21.45</v>
      </c>
      <c r="AU399" s="34">
        <v>25.25</v>
      </c>
      <c r="AV399" s="34">
        <v>4.79</v>
      </c>
      <c r="AW399" s="34">
        <v>13.34</v>
      </c>
      <c r="AX399" s="34">
        <v>66.7</v>
      </c>
      <c r="AY399" s="34">
        <v>0</v>
      </c>
      <c r="AZ399" s="34">
        <v>8.1</v>
      </c>
      <c r="BA399" s="34">
        <v>12.86</v>
      </c>
      <c r="BB399" s="34">
        <v>10.01</v>
      </c>
      <c r="BC399" s="34">
        <v>3.34</v>
      </c>
      <c r="BD399" s="34">
        <v>0</v>
      </c>
      <c r="BE399" s="34">
        <v>0</v>
      </c>
      <c r="BF399" s="34">
        <v>0</v>
      </c>
      <c r="BG399" s="34">
        <v>0</v>
      </c>
      <c r="BH399" s="34">
        <v>0</v>
      </c>
      <c r="BI399" s="34">
        <v>0</v>
      </c>
      <c r="BJ399" s="34">
        <v>0</v>
      </c>
      <c r="BK399" s="34">
        <v>0</v>
      </c>
      <c r="BL399" s="34">
        <v>0</v>
      </c>
      <c r="BM399" s="34">
        <v>0</v>
      </c>
      <c r="BN399" s="34">
        <v>0</v>
      </c>
      <c r="BO399" s="34">
        <v>0</v>
      </c>
      <c r="BP399" s="34">
        <v>0</v>
      </c>
      <c r="BQ399" s="34">
        <v>0</v>
      </c>
      <c r="BR399" s="34">
        <v>0</v>
      </c>
      <c r="BS399" s="34">
        <v>0</v>
      </c>
      <c r="BT399" s="34">
        <v>0</v>
      </c>
      <c r="BU399" s="34">
        <v>0</v>
      </c>
      <c r="BV399" s="34">
        <v>0.01</v>
      </c>
      <c r="BW399" s="34">
        <v>0</v>
      </c>
      <c r="BX399" s="34">
        <v>0</v>
      </c>
      <c r="BY399" s="34">
        <v>0</v>
      </c>
      <c r="BZ399" s="34">
        <v>0</v>
      </c>
      <c r="CA399" s="34">
        <v>0</v>
      </c>
      <c r="CB399" s="34">
        <v>56.49</v>
      </c>
      <c r="CC399" s="33">
        <v>11.96</v>
      </c>
      <c r="CE399" s="31">
        <v>4.76</v>
      </c>
      <c r="CG399" s="31">
        <v>9.02</v>
      </c>
      <c r="CH399" s="31">
        <v>5.42</v>
      </c>
      <c r="CI399" s="31">
        <v>7.22</v>
      </c>
      <c r="CJ399" s="31">
        <v>515.70000000000005</v>
      </c>
      <c r="CK399" s="31">
        <v>121.8</v>
      </c>
      <c r="CL399" s="31">
        <v>318.75</v>
      </c>
      <c r="CM399" s="31">
        <v>2.15</v>
      </c>
      <c r="CN399" s="31">
        <v>1.1399999999999999</v>
      </c>
      <c r="CO399" s="31">
        <v>1.65</v>
      </c>
      <c r="CP399" s="31">
        <v>0</v>
      </c>
      <c r="CQ399" s="31">
        <v>0.18</v>
      </c>
      <c r="CR399" s="31">
        <v>7.25</v>
      </c>
    </row>
    <row r="400" spans="1:96" s="31" customFormat="1">
      <c r="A400" s="31" t="str">
        <f>"4/2"</f>
        <v>4/2</v>
      </c>
      <c r="B400" s="32" t="s">
        <v>161</v>
      </c>
      <c r="C400" s="33" t="str">
        <f>"200"</f>
        <v>200</v>
      </c>
      <c r="D400" s="33">
        <v>1.75</v>
      </c>
      <c r="E400" s="33">
        <v>0</v>
      </c>
      <c r="F400" s="33">
        <v>4.37</v>
      </c>
      <c r="G400" s="33">
        <v>4.22</v>
      </c>
      <c r="H400" s="33">
        <v>13.81</v>
      </c>
      <c r="I400" s="33">
        <v>97.159974080000012</v>
      </c>
      <c r="J400" s="34">
        <v>0.99</v>
      </c>
      <c r="K400" s="34">
        <v>2.6</v>
      </c>
      <c r="L400" s="34">
        <v>0</v>
      </c>
      <c r="M400" s="34">
        <v>0</v>
      </c>
      <c r="N400" s="34">
        <v>6.88</v>
      </c>
      <c r="O400" s="34">
        <v>4.8499999999999996</v>
      </c>
      <c r="P400" s="34">
        <v>2.0699999999999998</v>
      </c>
      <c r="Q400" s="34">
        <v>0</v>
      </c>
      <c r="R400" s="34">
        <v>0</v>
      </c>
      <c r="S400" s="34">
        <v>0.21</v>
      </c>
      <c r="T400" s="34">
        <v>2.15</v>
      </c>
      <c r="U400" s="34">
        <v>432.8</v>
      </c>
      <c r="V400" s="34">
        <v>342.82</v>
      </c>
      <c r="W400" s="34">
        <v>32.020000000000003</v>
      </c>
      <c r="X400" s="34">
        <v>21.5</v>
      </c>
      <c r="Y400" s="34">
        <v>49.34</v>
      </c>
      <c r="Z400" s="34">
        <v>1.07</v>
      </c>
      <c r="AA400" s="34">
        <v>3.02</v>
      </c>
      <c r="AB400" s="34">
        <v>779.46</v>
      </c>
      <c r="AC400" s="34">
        <v>167.5</v>
      </c>
      <c r="AD400" s="34">
        <v>1.91</v>
      </c>
      <c r="AE400" s="34">
        <v>0.05</v>
      </c>
      <c r="AF400" s="34">
        <v>0.05</v>
      </c>
      <c r="AG400" s="34">
        <v>0.53</v>
      </c>
      <c r="AH400" s="34">
        <v>1.01</v>
      </c>
      <c r="AI400" s="34">
        <v>5.45</v>
      </c>
      <c r="AJ400" s="34">
        <v>0</v>
      </c>
      <c r="AK400" s="34">
        <v>86.93</v>
      </c>
      <c r="AL400" s="34">
        <v>82.77</v>
      </c>
      <c r="AM400" s="34">
        <v>131.69</v>
      </c>
      <c r="AN400" s="34">
        <v>147.71</v>
      </c>
      <c r="AO400" s="34">
        <v>38.340000000000003</v>
      </c>
      <c r="AP400" s="34">
        <v>82.7</v>
      </c>
      <c r="AQ400" s="34">
        <v>24.47</v>
      </c>
      <c r="AR400" s="34">
        <v>76.319999999999993</v>
      </c>
      <c r="AS400" s="34">
        <v>97.28</v>
      </c>
      <c r="AT400" s="34">
        <v>143.5</v>
      </c>
      <c r="AU400" s="34">
        <v>286.95</v>
      </c>
      <c r="AV400" s="34">
        <v>46.68</v>
      </c>
      <c r="AW400" s="34">
        <v>81.349999999999994</v>
      </c>
      <c r="AX400" s="34">
        <v>383.57</v>
      </c>
      <c r="AY400" s="34">
        <v>0</v>
      </c>
      <c r="AZ400" s="34">
        <v>76.27</v>
      </c>
      <c r="BA400" s="34">
        <v>84.57</v>
      </c>
      <c r="BB400" s="34">
        <v>69.28</v>
      </c>
      <c r="BC400" s="34">
        <v>26.69</v>
      </c>
      <c r="BD400" s="34">
        <v>0</v>
      </c>
      <c r="BE400" s="34">
        <v>0</v>
      </c>
      <c r="BF400" s="34">
        <v>0</v>
      </c>
      <c r="BG400" s="34">
        <v>0</v>
      </c>
      <c r="BH400" s="34">
        <v>0</v>
      </c>
      <c r="BI400" s="34">
        <v>0</v>
      </c>
      <c r="BJ400" s="34">
        <v>0</v>
      </c>
      <c r="BK400" s="34">
        <v>0.24</v>
      </c>
      <c r="BL400" s="34">
        <v>0</v>
      </c>
      <c r="BM400" s="34">
        <v>0.15</v>
      </c>
      <c r="BN400" s="34">
        <v>0.01</v>
      </c>
      <c r="BO400" s="34">
        <v>0.02</v>
      </c>
      <c r="BP400" s="34">
        <v>0</v>
      </c>
      <c r="BQ400" s="34">
        <v>0</v>
      </c>
      <c r="BR400" s="34">
        <v>0</v>
      </c>
      <c r="BS400" s="34">
        <v>0.89</v>
      </c>
      <c r="BT400" s="34">
        <v>0</v>
      </c>
      <c r="BU400" s="34">
        <v>0</v>
      </c>
      <c r="BV400" s="34">
        <v>2.39</v>
      </c>
      <c r="BW400" s="34">
        <v>0</v>
      </c>
      <c r="BX400" s="34">
        <v>0</v>
      </c>
      <c r="BY400" s="34">
        <v>0</v>
      </c>
      <c r="BZ400" s="34">
        <v>0</v>
      </c>
      <c r="CA400" s="34">
        <v>0</v>
      </c>
      <c r="CB400" s="34">
        <v>251.88</v>
      </c>
      <c r="CC400" s="33">
        <v>19.63</v>
      </c>
      <c r="CE400" s="31">
        <v>132.93</v>
      </c>
      <c r="CG400" s="31">
        <v>51.47</v>
      </c>
      <c r="CH400" s="31">
        <v>30.55</v>
      </c>
      <c r="CI400" s="31">
        <v>41.01</v>
      </c>
      <c r="CJ400" s="31">
        <v>1072.21</v>
      </c>
      <c r="CK400" s="31">
        <v>410.46</v>
      </c>
      <c r="CL400" s="31">
        <v>741.33</v>
      </c>
      <c r="CM400" s="31">
        <v>44.66</v>
      </c>
      <c r="CN400" s="31">
        <v>23.68</v>
      </c>
      <c r="CO400" s="31">
        <v>34.17</v>
      </c>
      <c r="CP400" s="31">
        <v>1.04</v>
      </c>
      <c r="CQ400" s="31">
        <v>1.04</v>
      </c>
      <c r="CR400" s="31">
        <v>11.9</v>
      </c>
    </row>
    <row r="401" spans="1:96" s="31" customFormat="1">
      <c r="A401" s="31" t="str">
        <f>"43/3"</f>
        <v>43/3</v>
      </c>
      <c r="B401" s="32" t="s">
        <v>162</v>
      </c>
      <c r="C401" s="33" t="str">
        <f>"180"</f>
        <v>180</v>
      </c>
      <c r="D401" s="33">
        <v>4.3600000000000003</v>
      </c>
      <c r="E401" s="33">
        <v>0.04</v>
      </c>
      <c r="F401" s="33">
        <v>3.81</v>
      </c>
      <c r="G401" s="33">
        <v>0.62</v>
      </c>
      <c r="H401" s="33">
        <v>45.92</v>
      </c>
      <c r="I401" s="33">
        <v>236.09697299999999</v>
      </c>
      <c r="J401" s="34">
        <v>2.31</v>
      </c>
      <c r="K401" s="34">
        <v>0.1</v>
      </c>
      <c r="L401" s="34">
        <v>0</v>
      </c>
      <c r="M401" s="34">
        <v>0</v>
      </c>
      <c r="N401" s="34">
        <v>0.49</v>
      </c>
      <c r="O401" s="34">
        <v>43.63</v>
      </c>
      <c r="P401" s="34">
        <v>1.8</v>
      </c>
      <c r="Q401" s="34">
        <v>0</v>
      </c>
      <c r="R401" s="34">
        <v>0</v>
      </c>
      <c r="S401" s="34">
        <v>0</v>
      </c>
      <c r="T401" s="34">
        <v>1.4</v>
      </c>
      <c r="U401" s="34">
        <v>353.06</v>
      </c>
      <c r="V401" s="34">
        <v>63.79</v>
      </c>
      <c r="W401" s="34">
        <v>9.15</v>
      </c>
      <c r="X401" s="34">
        <v>30.11</v>
      </c>
      <c r="Y401" s="34">
        <v>89.77</v>
      </c>
      <c r="Z401" s="34">
        <v>0.65</v>
      </c>
      <c r="AA401" s="34">
        <v>18</v>
      </c>
      <c r="AB401" s="34">
        <v>12.15</v>
      </c>
      <c r="AC401" s="34">
        <v>20.25</v>
      </c>
      <c r="AD401" s="34">
        <v>0.3</v>
      </c>
      <c r="AE401" s="34">
        <v>0.04</v>
      </c>
      <c r="AF401" s="34">
        <v>0.03</v>
      </c>
      <c r="AG401" s="34">
        <v>0.86</v>
      </c>
      <c r="AH401" s="34">
        <v>2.09</v>
      </c>
      <c r="AI401" s="34">
        <v>0</v>
      </c>
      <c r="AJ401" s="34">
        <v>0</v>
      </c>
      <c r="AK401" s="34">
        <v>261.16000000000003</v>
      </c>
      <c r="AL401" s="34">
        <v>205.55</v>
      </c>
      <c r="AM401" s="34">
        <v>386.14</v>
      </c>
      <c r="AN401" s="34">
        <v>162.51</v>
      </c>
      <c r="AO401" s="34">
        <v>99.53</v>
      </c>
      <c r="AP401" s="34">
        <v>150.25</v>
      </c>
      <c r="AQ401" s="34">
        <v>63.64</v>
      </c>
      <c r="AR401" s="34">
        <v>230.29</v>
      </c>
      <c r="AS401" s="34">
        <v>242.37</v>
      </c>
      <c r="AT401" s="34">
        <v>316.02</v>
      </c>
      <c r="AU401" s="34">
        <v>335.91</v>
      </c>
      <c r="AV401" s="34">
        <v>106.5</v>
      </c>
      <c r="AW401" s="34">
        <v>198.63</v>
      </c>
      <c r="AX401" s="34">
        <v>747.14</v>
      </c>
      <c r="AY401" s="34">
        <v>0</v>
      </c>
      <c r="AZ401" s="34">
        <v>205.86</v>
      </c>
      <c r="BA401" s="34">
        <v>206.12</v>
      </c>
      <c r="BB401" s="34">
        <v>180.9</v>
      </c>
      <c r="BC401" s="34">
        <v>85.02</v>
      </c>
      <c r="BD401" s="34">
        <v>0.12</v>
      </c>
      <c r="BE401" s="34">
        <v>0.05</v>
      </c>
      <c r="BF401" s="34">
        <v>0.03</v>
      </c>
      <c r="BG401" s="34">
        <v>7.0000000000000007E-2</v>
      </c>
      <c r="BH401" s="34">
        <v>0.08</v>
      </c>
      <c r="BI401" s="34">
        <v>0.36</v>
      </c>
      <c r="BJ401" s="34">
        <v>0</v>
      </c>
      <c r="BK401" s="34">
        <v>1.08</v>
      </c>
      <c r="BL401" s="34">
        <v>0</v>
      </c>
      <c r="BM401" s="34">
        <v>0.33</v>
      </c>
      <c r="BN401" s="34">
        <v>0</v>
      </c>
      <c r="BO401" s="34">
        <v>0</v>
      </c>
      <c r="BP401" s="34">
        <v>0</v>
      </c>
      <c r="BQ401" s="34">
        <v>7.0000000000000007E-2</v>
      </c>
      <c r="BR401" s="34">
        <v>0.1</v>
      </c>
      <c r="BS401" s="34">
        <v>0.99</v>
      </c>
      <c r="BT401" s="34">
        <v>0</v>
      </c>
      <c r="BU401" s="34">
        <v>0</v>
      </c>
      <c r="BV401" s="34">
        <v>0.16</v>
      </c>
      <c r="BW401" s="34">
        <v>0</v>
      </c>
      <c r="BX401" s="34">
        <v>0</v>
      </c>
      <c r="BY401" s="34">
        <v>0</v>
      </c>
      <c r="BZ401" s="34">
        <v>0</v>
      </c>
      <c r="CA401" s="34">
        <v>0</v>
      </c>
      <c r="CB401" s="34">
        <v>141.35</v>
      </c>
      <c r="CC401" s="33">
        <v>18.05</v>
      </c>
      <c r="CE401" s="31">
        <v>20.03</v>
      </c>
      <c r="CG401" s="31">
        <v>33.549999999999997</v>
      </c>
      <c r="CH401" s="31">
        <v>18.440000000000001</v>
      </c>
      <c r="CI401" s="31">
        <v>25.99</v>
      </c>
      <c r="CJ401" s="31">
        <v>2124.25</v>
      </c>
      <c r="CK401" s="31">
        <v>1040.3599999999999</v>
      </c>
      <c r="CL401" s="31">
        <v>1582.31</v>
      </c>
      <c r="CM401" s="31">
        <v>29.03</v>
      </c>
      <c r="CN401" s="31">
        <v>15.39</v>
      </c>
      <c r="CO401" s="31">
        <v>22.21</v>
      </c>
      <c r="CP401" s="31">
        <v>0</v>
      </c>
      <c r="CQ401" s="31">
        <v>0.9</v>
      </c>
      <c r="CR401" s="31">
        <v>10.94</v>
      </c>
    </row>
    <row r="402" spans="1:96" s="31" customFormat="1">
      <c r="A402" s="31" t="str">
        <f>"12/8"</f>
        <v>12/8</v>
      </c>
      <c r="B402" s="32" t="s">
        <v>119</v>
      </c>
      <c r="C402" s="33" t="str">
        <f>"90"</f>
        <v>90</v>
      </c>
      <c r="D402" s="33">
        <v>12.76</v>
      </c>
      <c r="E402" s="33">
        <v>11.98</v>
      </c>
      <c r="F402" s="33">
        <v>30.81</v>
      </c>
      <c r="G402" s="33">
        <v>2.91</v>
      </c>
      <c r="H402" s="33">
        <v>4.8099999999999996</v>
      </c>
      <c r="I402" s="33">
        <v>346.85121000000004</v>
      </c>
      <c r="J402" s="34">
        <v>10.79</v>
      </c>
      <c r="K402" s="34">
        <v>1.95</v>
      </c>
      <c r="L402" s="34">
        <v>0</v>
      </c>
      <c r="M402" s="34">
        <v>0</v>
      </c>
      <c r="N402" s="34">
        <v>2.1800000000000002</v>
      </c>
      <c r="O402" s="34">
        <v>2.12</v>
      </c>
      <c r="P402" s="34">
        <v>0.51</v>
      </c>
      <c r="Q402" s="34">
        <v>0</v>
      </c>
      <c r="R402" s="34">
        <v>0</v>
      </c>
      <c r="S402" s="34">
        <v>0.19</v>
      </c>
      <c r="T402" s="34">
        <v>1.56</v>
      </c>
      <c r="U402" s="34">
        <v>215.58</v>
      </c>
      <c r="V402" s="34">
        <v>318.79000000000002</v>
      </c>
      <c r="W402" s="34">
        <v>12.52</v>
      </c>
      <c r="X402" s="34">
        <v>25.45</v>
      </c>
      <c r="Y402" s="34">
        <v>150.83000000000001</v>
      </c>
      <c r="Z402" s="34">
        <v>1.71</v>
      </c>
      <c r="AA402" s="34">
        <v>0</v>
      </c>
      <c r="AB402" s="34">
        <v>107.1</v>
      </c>
      <c r="AC402" s="34">
        <v>21</v>
      </c>
      <c r="AD402" s="34">
        <v>1.81</v>
      </c>
      <c r="AE402" s="34">
        <v>0.34</v>
      </c>
      <c r="AF402" s="34">
        <v>0.11</v>
      </c>
      <c r="AG402" s="34">
        <v>2.11</v>
      </c>
      <c r="AH402" s="34">
        <v>5.44</v>
      </c>
      <c r="AI402" s="34">
        <v>1.28</v>
      </c>
      <c r="AJ402" s="34">
        <v>0</v>
      </c>
      <c r="AK402" s="34">
        <v>709.72</v>
      </c>
      <c r="AL402" s="34">
        <v>605.49</v>
      </c>
      <c r="AM402" s="34">
        <v>922.88</v>
      </c>
      <c r="AN402" s="34">
        <v>1045.29</v>
      </c>
      <c r="AO402" s="34">
        <v>290.92</v>
      </c>
      <c r="AP402" s="34">
        <v>556.85</v>
      </c>
      <c r="AQ402" s="34">
        <v>162.88999999999999</v>
      </c>
      <c r="AR402" s="34">
        <v>500.24</v>
      </c>
      <c r="AS402" s="34">
        <v>657.11</v>
      </c>
      <c r="AT402" s="34">
        <v>747.93</v>
      </c>
      <c r="AU402" s="34">
        <v>1117.4000000000001</v>
      </c>
      <c r="AV402" s="34">
        <v>487.51</v>
      </c>
      <c r="AW402" s="34">
        <v>592.32000000000005</v>
      </c>
      <c r="AX402" s="34">
        <v>1951.29</v>
      </c>
      <c r="AY402" s="34">
        <v>142.44</v>
      </c>
      <c r="AZ402" s="34">
        <v>572.28</v>
      </c>
      <c r="BA402" s="34">
        <v>526.21</v>
      </c>
      <c r="BB402" s="34">
        <v>442.84</v>
      </c>
      <c r="BC402" s="34">
        <v>159.04</v>
      </c>
      <c r="BD402" s="34">
        <v>0</v>
      </c>
      <c r="BE402" s="34">
        <v>0</v>
      </c>
      <c r="BF402" s="34">
        <v>0</v>
      </c>
      <c r="BG402" s="34">
        <v>0</v>
      </c>
      <c r="BH402" s="34">
        <v>0</v>
      </c>
      <c r="BI402" s="34">
        <v>0</v>
      </c>
      <c r="BJ402" s="34">
        <v>0</v>
      </c>
      <c r="BK402" s="34">
        <v>0.18</v>
      </c>
      <c r="BL402" s="34">
        <v>0</v>
      </c>
      <c r="BM402" s="34">
        <v>0.12</v>
      </c>
      <c r="BN402" s="34">
        <v>0.01</v>
      </c>
      <c r="BO402" s="34">
        <v>0.02</v>
      </c>
      <c r="BP402" s="34">
        <v>0</v>
      </c>
      <c r="BQ402" s="34">
        <v>0</v>
      </c>
      <c r="BR402" s="34">
        <v>0</v>
      </c>
      <c r="BS402" s="34">
        <v>0.68</v>
      </c>
      <c r="BT402" s="34">
        <v>0</v>
      </c>
      <c r="BU402" s="34">
        <v>0</v>
      </c>
      <c r="BV402" s="34">
        <v>1.7</v>
      </c>
      <c r="BW402" s="34">
        <v>0</v>
      </c>
      <c r="BX402" s="34">
        <v>0</v>
      </c>
      <c r="BY402" s="34">
        <v>0</v>
      </c>
      <c r="BZ402" s="34">
        <v>0</v>
      </c>
      <c r="CA402" s="34">
        <v>0</v>
      </c>
      <c r="CB402" s="34">
        <v>114.21</v>
      </c>
      <c r="CC402" s="33">
        <v>53.07</v>
      </c>
      <c r="CE402" s="31">
        <v>17.850000000000001</v>
      </c>
      <c r="CG402" s="31">
        <v>25.28</v>
      </c>
      <c r="CH402" s="31">
        <v>16.28</v>
      </c>
      <c r="CI402" s="31">
        <v>20.78</v>
      </c>
      <c r="CJ402" s="31">
        <v>3120.68</v>
      </c>
      <c r="CK402" s="31">
        <v>1914.52</v>
      </c>
      <c r="CL402" s="31">
        <v>2517.6</v>
      </c>
      <c r="CM402" s="31">
        <v>31.35</v>
      </c>
      <c r="CN402" s="31">
        <v>19.78</v>
      </c>
      <c r="CO402" s="31">
        <v>25.6</v>
      </c>
      <c r="CP402" s="31">
        <v>0</v>
      </c>
      <c r="CQ402" s="31">
        <v>0.45</v>
      </c>
      <c r="CR402" s="31">
        <v>32.159999999999997</v>
      </c>
    </row>
    <row r="403" spans="1:96" s="31" customFormat="1">
      <c r="A403" s="31" t="str">
        <f>"2"</f>
        <v>2</v>
      </c>
      <c r="B403" s="32" t="s">
        <v>95</v>
      </c>
      <c r="C403" s="33" t="str">
        <f>"45,2"</f>
        <v>45,2</v>
      </c>
      <c r="D403" s="33">
        <v>2.99</v>
      </c>
      <c r="E403" s="33">
        <v>0</v>
      </c>
      <c r="F403" s="33">
        <v>0.3</v>
      </c>
      <c r="G403" s="33">
        <v>0.3</v>
      </c>
      <c r="H403" s="33">
        <v>21.2</v>
      </c>
      <c r="I403" s="33">
        <v>101.20325199999999</v>
      </c>
      <c r="J403" s="34">
        <v>0</v>
      </c>
      <c r="K403" s="34">
        <v>0</v>
      </c>
      <c r="L403" s="34">
        <v>0</v>
      </c>
      <c r="M403" s="34">
        <v>0</v>
      </c>
      <c r="N403" s="34">
        <v>0.5</v>
      </c>
      <c r="O403" s="34">
        <v>20.61</v>
      </c>
      <c r="P403" s="34">
        <v>0.09</v>
      </c>
      <c r="Q403" s="34">
        <v>0</v>
      </c>
      <c r="R403" s="34">
        <v>0</v>
      </c>
      <c r="S403" s="34">
        <v>0</v>
      </c>
      <c r="T403" s="34">
        <v>0.81</v>
      </c>
      <c r="U403" s="34">
        <v>0</v>
      </c>
      <c r="V403" s="34">
        <v>0</v>
      </c>
      <c r="W403" s="34">
        <v>0</v>
      </c>
      <c r="X403" s="34">
        <v>0</v>
      </c>
      <c r="Y403" s="34">
        <v>0</v>
      </c>
      <c r="Z403" s="34">
        <v>0</v>
      </c>
      <c r="AA403" s="34">
        <v>0</v>
      </c>
      <c r="AB403" s="34">
        <v>0</v>
      </c>
      <c r="AC403" s="34">
        <v>0</v>
      </c>
      <c r="AD403" s="34">
        <v>0</v>
      </c>
      <c r="AE403" s="34">
        <v>0</v>
      </c>
      <c r="AF403" s="34">
        <v>0</v>
      </c>
      <c r="AG403" s="34">
        <v>0</v>
      </c>
      <c r="AH403" s="34">
        <v>0</v>
      </c>
      <c r="AI403" s="34">
        <v>0</v>
      </c>
      <c r="AJ403" s="34">
        <v>0</v>
      </c>
      <c r="AK403" s="34">
        <v>144.32</v>
      </c>
      <c r="AL403" s="34">
        <v>150.22</v>
      </c>
      <c r="AM403" s="34">
        <v>230.05</v>
      </c>
      <c r="AN403" s="34">
        <v>76.290000000000006</v>
      </c>
      <c r="AO403" s="34">
        <v>45.22</v>
      </c>
      <c r="AP403" s="34">
        <v>90.45</v>
      </c>
      <c r="AQ403" s="34">
        <v>34.21</v>
      </c>
      <c r="AR403" s="34">
        <v>163.59</v>
      </c>
      <c r="AS403" s="34">
        <v>101.46</v>
      </c>
      <c r="AT403" s="34">
        <v>141.57</v>
      </c>
      <c r="AU403" s="34">
        <v>116.79</v>
      </c>
      <c r="AV403" s="34">
        <v>61.35</v>
      </c>
      <c r="AW403" s="34">
        <v>108.53</v>
      </c>
      <c r="AX403" s="34">
        <v>907.6</v>
      </c>
      <c r="AY403" s="34">
        <v>0</v>
      </c>
      <c r="AZ403" s="34">
        <v>295.72000000000003</v>
      </c>
      <c r="BA403" s="34">
        <v>128.59</v>
      </c>
      <c r="BB403" s="34">
        <v>85.33</v>
      </c>
      <c r="BC403" s="34">
        <v>67.64</v>
      </c>
      <c r="BD403" s="34">
        <v>0</v>
      </c>
      <c r="BE403" s="34">
        <v>0</v>
      </c>
      <c r="BF403" s="34">
        <v>0</v>
      </c>
      <c r="BG403" s="34">
        <v>0</v>
      </c>
      <c r="BH403" s="34">
        <v>0</v>
      </c>
      <c r="BI403" s="34">
        <v>0</v>
      </c>
      <c r="BJ403" s="34">
        <v>0</v>
      </c>
      <c r="BK403" s="34">
        <v>0.04</v>
      </c>
      <c r="BL403" s="34">
        <v>0</v>
      </c>
      <c r="BM403" s="34">
        <v>0</v>
      </c>
      <c r="BN403" s="34">
        <v>0</v>
      </c>
      <c r="BO403" s="34">
        <v>0</v>
      </c>
      <c r="BP403" s="34">
        <v>0</v>
      </c>
      <c r="BQ403" s="34">
        <v>0</v>
      </c>
      <c r="BR403" s="34">
        <v>0</v>
      </c>
      <c r="BS403" s="34">
        <v>0.03</v>
      </c>
      <c r="BT403" s="34">
        <v>0</v>
      </c>
      <c r="BU403" s="34">
        <v>0</v>
      </c>
      <c r="BV403" s="34">
        <v>0.13</v>
      </c>
      <c r="BW403" s="34">
        <v>0.01</v>
      </c>
      <c r="BX403" s="34">
        <v>0</v>
      </c>
      <c r="BY403" s="34">
        <v>0</v>
      </c>
      <c r="BZ403" s="34">
        <v>0</v>
      </c>
      <c r="CA403" s="34">
        <v>0</v>
      </c>
      <c r="CB403" s="34">
        <v>17.670000000000002</v>
      </c>
      <c r="CC403" s="33">
        <v>3.25</v>
      </c>
      <c r="CE403" s="31">
        <v>0</v>
      </c>
      <c r="CG403" s="31">
        <v>0</v>
      </c>
      <c r="CH403" s="31">
        <v>0</v>
      </c>
      <c r="CI403" s="31">
        <v>0</v>
      </c>
      <c r="CJ403" s="31">
        <v>802.15</v>
      </c>
      <c r="CK403" s="31">
        <v>309.04000000000002</v>
      </c>
      <c r="CL403" s="31">
        <v>555.6</v>
      </c>
      <c r="CM403" s="31">
        <v>6.42</v>
      </c>
      <c r="CN403" s="31">
        <v>6.42</v>
      </c>
      <c r="CO403" s="31">
        <v>6.42</v>
      </c>
      <c r="CP403" s="31">
        <v>0</v>
      </c>
      <c r="CQ403" s="31">
        <v>0</v>
      </c>
      <c r="CR403" s="31">
        <v>2.71</v>
      </c>
    </row>
    <row r="404" spans="1:96" s="31" customFormat="1">
      <c r="A404" s="31" t="str">
        <f>"3"</f>
        <v>3</v>
      </c>
      <c r="B404" s="32" t="s">
        <v>104</v>
      </c>
      <c r="C404" s="33" t="str">
        <f>"20"</f>
        <v>20</v>
      </c>
      <c r="D404" s="33">
        <v>1.32</v>
      </c>
      <c r="E404" s="33">
        <v>0</v>
      </c>
      <c r="F404" s="33">
        <v>0.24</v>
      </c>
      <c r="G404" s="33">
        <v>0.24</v>
      </c>
      <c r="H404" s="33">
        <v>8.34</v>
      </c>
      <c r="I404" s="33">
        <v>38.676000000000002</v>
      </c>
      <c r="J404" s="34">
        <v>0.04</v>
      </c>
      <c r="K404" s="34">
        <v>0</v>
      </c>
      <c r="L404" s="34">
        <v>0</v>
      </c>
      <c r="M404" s="34">
        <v>0</v>
      </c>
      <c r="N404" s="34">
        <v>0.24</v>
      </c>
      <c r="O404" s="34">
        <v>6.44</v>
      </c>
      <c r="P404" s="34">
        <v>1.66</v>
      </c>
      <c r="Q404" s="34">
        <v>0</v>
      </c>
      <c r="R404" s="34">
        <v>0</v>
      </c>
      <c r="S404" s="34">
        <v>0.2</v>
      </c>
      <c r="T404" s="34">
        <v>0.5</v>
      </c>
      <c r="U404" s="34">
        <v>122</v>
      </c>
      <c r="V404" s="34">
        <v>49</v>
      </c>
      <c r="W404" s="34">
        <v>7</v>
      </c>
      <c r="X404" s="34">
        <v>9.4</v>
      </c>
      <c r="Y404" s="34">
        <v>31.6</v>
      </c>
      <c r="Z404" s="34">
        <v>0.78</v>
      </c>
      <c r="AA404" s="34">
        <v>0</v>
      </c>
      <c r="AB404" s="34">
        <v>1</v>
      </c>
      <c r="AC404" s="34">
        <v>0.2</v>
      </c>
      <c r="AD404" s="34">
        <v>0.28000000000000003</v>
      </c>
      <c r="AE404" s="34">
        <v>0.04</v>
      </c>
      <c r="AF404" s="34">
        <v>0.02</v>
      </c>
      <c r="AG404" s="34">
        <v>0.14000000000000001</v>
      </c>
      <c r="AH404" s="34">
        <v>0.4</v>
      </c>
      <c r="AI404" s="34">
        <v>0</v>
      </c>
      <c r="AJ404" s="34">
        <v>0</v>
      </c>
      <c r="AK404" s="34">
        <v>0</v>
      </c>
      <c r="AL404" s="34">
        <v>0</v>
      </c>
      <c r="AM404" s="34">
        <v>85.4</v>
      </c>
      <c r="AN404" s="34">
        <v>44.6</v>
      </c>
      <c r="AO404" s="34">
        <v>18.600000000000001</v>
      </c>
      <c r="AP404" s="34">
        <v>39.6</v>
      </c>
      <c r="AQ404" s="34">
        <v>16</v>
      </c>
      <c r="AR404" s="34">
        <v>74.2</v>
      </c>
      <c r="AS404" s="34">
        <v>59.4</v>
      </c>
      <c r="AT404" s="34">
        <v>58.2</v>
      </c>
      <c r="AU404" s="34">
        <v>92.8</v>
      </c>
      <c r="AV404" s="34">
        <v>24.8</v>
      </c>
      <c r="AW404" s="34">
        <v>62</v>
      </c>
      <c r="AX404" s="34">
        <v>305.8</v>
      </c>
      <c r="AY404" s="34">
        <v>0</v>
      </c>
      <c r="AZ404" s="34">
        <v>105.2</v>
      </c>
      <c r="BA404" s="34">
        <v>58.2</v>
      </c>
      <c r="BB404" s="34">
        <v>36</v>
      </c>
      <c r="BC404" s="34">
        <v>26</v>
      </c>
      <c r="BD404" s="34">
        <v>0</v>
      </c>
      <c r="BE404" s="34">
        <v>0</v>
      </c>
      <c r="BF404" s="34">
        <v>0</v>
      </c>
      <c r="BG404" s="34">
        <v>0</v>
      </c>
      <c r="BH404" s="34">
        <v>0</v>
      </c>
      <c r="BI404" s="34">
        <v>0</v>
      </c>
      <c r="BJ404" s="34">
        <v>0</v>
      </c>
      <c r="BK404" s="34">
        <v>0.03</v>
      </c>
      <c r="BL404" s="34">
        <v>0</v>
      </c>
      <c r="BM404" s="34">
        <v>0</v>
      </c>
      <c r="BN404" s="34">
        <v>0</v>
      </c>
      <c r="BO404" s="34">
        <v>0</v>
      </c>
      <c r="BP404" s="34">
        <v>0</v>
      </c>
      <c r="BQ404" s="34">
        <v>0</v>
      </c>
      <c r="BR404" s="34">
        <v>0</v>
      </c>
      <c r="BS404" s="34">
        <v>0.02</v>
      </c>
      <c r="BT404" s="34">
        <v>0</v>
      </c>
      <c r="BU404" s="34">
        <v>0</v>
      </c>
      <c r="BV404" s="34">
        <v>0.1</v>
      </c>
      <c r="BW404" s="34">
        <v>0.02</v>
      </c>
      <c r="BX404" s="34">
        <v>0</v>
      </c>
      <c r="BY404" s="34">
        <v>0</v>
      </c>
      <c r="BZ404" s="34">
        <v>0</v>
      </c>
      <c r="CA404" s="34">
        <v>0</v>
      </c>
      <c r="CB404" s="34">
        <v>9.4</v>
      </c>
      <c r="CC404" s="33">
        <v>1.48</v>
      </c>
      <c r="CE404" s="31">
        <v>0.17</v>
      </c>
      <c r="CG404" s="31">
        <v>0</v>
      </c>
      <c r="CH404" s="31">
        <v>0</v>
      </c>
      <c r="CI404" s="31">
        <v>0</v>
      </c>
      <c r="CJ404" s="31">
        <v>0</v>
      </c>
      <c r="CK404" s="31">
        <v>0</v>
      </c>
      <c r="CL404" s="31">
        <v>0</v>
      </c>
      <c r="CM404" s="31">
        <v>0</v>
      </c>
      <c r="CN404" s="31">
        <v>0</v>
      </c>
      <c r="CO404" s="31">
        <v>0</v>
      </c>
      <c r="CP404" s="31">
        <v>0</v>
      </c>
      <c r="CQ404" s="31">
        <v>0</v>
      </c>
      <c r="CR404" s="31">
        <v>1.23</v>
      </c>
    </row>
    <row r="405" spans="1:96" s="31" customFormat="1">
      <c r="A405" s="31" t="str">
        <f>"6/10"</f>
        <v>6/10</v>
      </c>
      <c r="B405" s="32" t="s">
        <v>120</v>
      </c>
      <c r="C405" s="33" t="str">
        <f>"200"</f>
        <v>200</v>
      </c>
      <c r="D405" s="33">
        <v>1.02</v>
      </c>
      <c r="E405" s="33">
        <v>0</v>
      </c>
      <c r="F405" s="33">
        <v>0.06</v>
      </c>
      <c r="G405" s="33">
        <v>0.06</v>
      </c>
      <c r="H405" s="33">
        <v>18.29</v>
      </c>
      <c r="I405" s="33">
        <v>69.016159999999999</v>
      </c>
      <c r="J405" s="34">
        <v>0.02</v>
      </c>
      <c r="K405" s="34">
        <v>0</v>
      </c>
      <c r="L405" s="34">
        <v>0</v>
      </c>
      <c r="M405" s="34">
        <v>0</v>
      </c>
      <c r="N405" s="34">
        <v>14.3</v>
      </c>
      <c r="O405" s="34">
        <v>0.56999999999999995</v>
      </c>
      <c r="P405" s="34">
        <v>3.42</v>
      </c>
      <c r="Q405" s="34">
        <v>0</v>
      </c>
      <c r="R405" s="34">
        <v>0</v>
      </c>
      <c r="S405" s="34">
        <v>0.3</v>
      </c>
      <c r="T405" s="34">
        <v>0.81</v>
      </c>
      <c r="U405" s="34">
        <v>3.42</v>
      </c>
      <c r="V405" s="34">
        <v>340.11</v>
      </c>
      <c r="W405" s="34">
        <v>31.19</v>
      </c>
      <c r="X405" s="34">
        <v>19.95</v>
      </c>
      <c r="Y405" s="34">
        <v>27.16</v>
      </c>
      <c r="Z405" s="34">
        <v>0.64</v>
      </c>
      <c r="AA405" s="34">
        <v>0</v>
      </c>
      <c r="AB405" s="34">
        <v>630</v>
      </c>
      <c r="AC405" s="34">
        <v>116.6</v>
      </c>
      <c r="AD405" s="34">
        <v>1.1000000000000001</v>
      </c>
      <c r="AE405" s="34">
        <v>0.02</v>
      </c>
      <c r="AF405" s="34">
        <v>0.04</v>
      </c>
      <c r="AG405" s="34">
        <v>0.51</v>
      </c>
      <c r="AH405" s="34">
        <v>0.78</v>
      </c>
      <c r="AI405" s="34">
        <v>0.32</v>
      </c>
      <c r="AJ405" s="34">
        <v>0</v>
      </c>
      <c r="AK405" s="34">
        <v>0.01</v>
      </c>
      <c r="AL405" s="34">
        <v>0.01</v>
      </c>
      <c r="AM405" s="34">
        <v>0.01</v>
      </c>
      <c r="AN405" s="34">
        <v>0.02</v>
      </c>
      <c r="AO405" s="34">
        <v>0</v>
      </c>
      <c r="AP405" s="34">
        <v>0.01</v>
      </c>
      <c r="AQ405" s="34">
        <v>0</v>
      </c>
      <c r="AR405" s="34">
        <v>0.01</v>
      </c>
      <c r="AS405" s="34">
        <v>0.01</v>
      </c>
      <c r="AT405" s="34">
        <v>0.01</v>
      </c>
      <c r="AU405" s="34">
        <v>0.06</v>
      </c>
      <c r="AV405" s="34">
        <v>0</v>
      </c>
      <c r="AW405" s="34">
        <v>0.01</v>
      </c>
      <c r="AX405" s="34">
        <v>0.03</v>
      </c>
      <c r="AY405" s="34">
        <v>0</v>
      </c>
      <c r="AZ405" s="34">
        <v>0.02</v>
      </c>
      <c r="BA405" s="34">
        <v>0.01</v>
      </c>
      <c r="BB405" s="34">
        <v>0.01</v>
      </c>
      <c r="BC405" s="34">
        <v>0</v>
      </c>
      <c r="BD405" s="34">
        <v>0</v>
      </c>
      <c r="BE405" s="34">
        <v>0</v>
      </c>
      <c r="BF405" s="34">
        <v>0</v>
      </c>
      <c r="BG405" s="34">
        <v>0</v>
      </c>
      <c r="BH405" s="34">
        <v>0</v>
      </c>
      <c r="BI405" s="34">
        <v>0</v>
      </c>
      <c r="BJ405" s="34">
        <v>0</v>
      </c>
      <c r="BK405" s="34">
        <v>0</v>
      </c>
      <c r="BL405" s="34">
        <v>0</v>
      </c>
      <c r="BM405" s="34">
        <v>0</v>
      </c>
      <c r="BN405" s="34">
        <v>0</v>
      </c>
      <c r="BO405" s="34">
        <v>0</v>
      </c>
      <c r="BP405" s="34">
        <v>0</v>
      </c>
      <c r="BQ405" s="34">
        <v>0</v>
      </c>
      <c r="BR405" s="34">
        <v>0</v>
      </c>
      <c r="BS405" s="34">
        <v>0.01</v>
      </c>
      <c r="BT405" s="34">
        <v>0</v>
      </c>
      <c r="BU405" s="34">
        <v>0</v>
      </c>
      <c r="BV405" s="34">
        <v>0.01</v>
      </c>
      <c r="BW405" s="34">
        <v>0</v>
      </c>
      <c r="BX405" s="34">
        <v>0</v>
      </c>
      <c r="BY405" s="34">
        <v>0</v>
      </c>
      <c r="BZ405" s="34">
        <v>0</v>
      </c>
      <c r="CA405" s="34">
        <v>0</v>
      </c>
      <c r="CB405" s="34">
        <v>214.01</v>
      </c>
      <c r="CC405" s="33">
        <v>6.52</v>
      </c>
      <c r="CE405" s="31">
        <v>105</v>
      </c>
      <c r="CG405" s="31">
        <v>0.72</v>
      </c>
      <c r="CH405" s="31">
        <v>0.72</v>
      </c>
      <c r="CI405" s="31">
        <v>0.72</v>
      </c>
      <c r="CJ405" s="31">
        <v>77.08</v>
      </c>
      <c r="CK405" s="31">
        <v>30.37</v>
      </c>
      <c r="CL405" s="31">
        <v>53.73</v>
      </c>
      <c r="CM405" s="31">
        <v>7.7</v>
      </c>
      <c r="CN405" s="31">
        <v>4.55</v>
      </c>
      <c r="CO405" s="31">
        <v>6.12</v>
      </c>
      <c r="CP405" s="31">
        <v>5</v>
      </c>
      <c r="CQ405" s="31">
        <v>0</v>
      </c>
      <c r="CR405" s="31">
        <v>3.95</v>
      </c>
    </row>
    <row r="406" spans="1:96" s="28" customFormat="1">
      <c r="A406" s="28" t="str">
        <f>"10,1"</f>
        <v>10,1</v>
      </c>
      <c r="B406" s="29" t="s">
        <v>141</v>
      </c>
      <c r="C406" s="30" t="str">
        <f>"100"</f>
        <v>100</v>
      </c>
      <c r="D406" s="30">
        <v>0.8</v>
      </c>
      <c r="E406" s="30">
        <v>0</v>
      </c>
      <c r="F406" s="30">
        <v>0.2</v>
      </c>
      <c r="G406" s="30">
        <v>0.2</v>
      </c>
      <c r="H406" s="30">
        <v>9.4</v>
      </c>
      <c r="I406" s="30">
        <v>40.599999999999994</v>
      </c>
      <c r="J406" s="18">
        <v>0</v>
      </c>
      <c r="K406" s="18">
        <v>0</v>
      </c>
      <c r="L406" s="18">
        <v>0</v>
      </c>
      <c r="M406" s="18">
        <v>0</v>
      </c>
      <c r="N406" s="18">
        <v>7.5</v>
      </c>
      <c r="O406" s="18">
        <v>0</v>
      </c>
      <c r="P406" s="18">
        <v>1.9</v>
      </c>
      <c r="Q406" s="18">
        <v>0</v>
      </c>
      <c r="R406" s="18">
        <v>0</v>
      </c>
      <c r="S406" s="18">
        <v>1.1000000000000001</v>
      </c>
      <c r="T406" s="18">
        <v>0.5</v>
      </c>
      <c r="U406" s="18">
        <v>12</v>
      </c>
      <c r="V406" s="18">
        <v>155</v>
      </c>
      <c r="W406" s="18">
        <v>35</v>
      </c>
      <c r="X406" s="18">
        <v>11</v>
      </c>
      <c r="Y406" s="18">
        <v>17</v>
      </c>
      <c r="Z406" s="18">
        <v>0.1</v>
      </c>
      <c r="AA406" s="18">
        <v>0</v>
      </c>
      <c r="AB406" s="18">
        <v>60</v>
      </c>
      <c r="AC406" s="18">
        <v>10</v>
      </c>
      <c r="AD406" s="18">
        <v>0.2</v>
      </c>
      <c r="AE406" s="18">
        <v>0.06</v>
      </c>
      <c r="AF406" s="18">
        <v>0.03</v>
      </c>
      <c r="AG406" s="18">
        <v>0.2</v>
      </c>
      <c r="AH406" s="18">
        <v>0.3</v>
      </c>
      <c r="AI406" s="18">
        <v>38</v>
      </c>
      <c r="AJ406" s="18">
        <v>0</v>
      </c>
      <c r="AK406" s="18">
        <v>0</v>
      </c>
      <c r="AL406" s="18">
        <v>0</v>
      </c>
      <c r="AM406" s="18">
        <v>0</v>
      </c>
      <c r="AN406" s="18">
        <v>0</v>
      </c>
      <c r="AO406" s="18">
        <v>0</v>
      </c>
      <c r="AP406" s="18">
        <v>0</v>
      </c>
      <c r="AQ406" s="18">
        <v>0</v>
      </c>
      <c r="AR406" s="18">
        <v>0</v>
      </c>
      <c r="AS406" s="18">
        <v>0</v>
      </c>
      <c r="AT406" s="18">
        <v>0</v>
      </c>
      <c r="AU406" s="18">
        <v>0</v>
      </c>
      <c r="AV406" s="18">
        <v>0</v>
      </c>
      <c r="AW406" s="18">
        <v>0</v>
      </c>
      <c r="AX406" s="18">
        <v>0</v>
      </c>
      <c r="AY406" s="18">
        <v>0</v>
      </c>
      <c r="AZ406" s="18">
        <v>0</v>
      </c>
      <c r="BA406" s="18">
        <v>0</v>
      </c>
      <c r="BB406" s="18">
        <v>0</v>
      </c>
      <c r="BC406" s="18">
        <v>0</v>
      </c>
      <c r="BD406" s="18">
        <v>0</v>
      </c>
      <c r="BE406" s="18">
        <v>0</v>
      </c>
      <c r="BF406" s="18">
        <v>0</v>
      </c>
      <c r="BG406" s="18">
        <v>0</v>
      </c>
      <c r="BH406" s="18">
        <v>0</v>
      </c>
      <c r="BI406" s="18">
        <v>0</v>
      </c>
      <c r="BJ406" s="18">
        <v>0</v>
      </c>
      <c r="BK406" s="18">
        <v>0</v>
      </c>
      <c r="BL406" s="18">
        <v>0</v>
      </c>
      <c r="BM406" s="18">
        <v>0</v>
      </c>
      <c r="BN406" s="18">
        <v>0</v>
      </c>
      <c r="BO406" s="18">
        <v>0</v>
      </c>
      <c r="BP406" s="18">
        <v>0</v>
      </c>
      <c r="BQ406" s="18">
        <v>0</v>
      </c>
      <c r="BR406" s="18">
        <v>0</v>
      </c>
      <c r="BS406" s="18">
        <v>0</v>
      </c>
      <c r="BT406" s="18">
        <v>0</v>
      </c>
      <c r="BU406" s="18">
        <v>0</v>
      </c>
      <c r="BV406" s="18">
        <v>0</v>
      </c>
      <c r="BW406" s="18">
        <v>0</v>
      </c>
      <c r="BX406" s="18">
        <v>0</v>
      </c>
      <c r="BY406" s="18">
        <v>0</v>
      </c>
      <c r="BZ406" s="18">
        <v>0</v>
      </c>
      <c r="CA406" s="18">
        <v>0</v>
      </c>
      <c r="CB406" s="18">
        <v>88</v>
      </c>
      <c r="CC406" s="30">
        <v>30</v>
      </c>
      <c r="CE406" s="28">
        <v>10</v>
      </c>
      <c r="CG406" s="28">
        <v>1.75</v>
      </c>
      <c r="CH406" s="28">
        <v>0.44</v>
      </c>
      <c r="CI406" s="28">
        <v>1.0900000000000001</v>
      </c>
      <c r="CJ406" s="28">
        <v>87.5</v>
      </c>
      <c r="CK406" s="28">
        <v>35.880000000000003</v>
      </c>
      <c r="CL406" s="28">
        <v>61.69</v>
      </c>
      <c r="CM406" s="28">
        <v>0</v>
      </c>
      <c r="CN406" s="28">
        <v>0</v>
      </c>
      <c r="CO406" s="28">
        <v>0</v>
      </c>
      <c r="CP406" s="28">
        <v>0</v>
      </c>
      <c r="CQ406" s="28">
        <v>0</v>
      </c>
      <c r="CR406" s="28">
        <v>25</v>
      </c>
    </row>
    <row r="407" spans="1:96" s="38" customFormat="1" ht="11.4">
      <c r="B407" s="35" t="s">
        <v>107</v>
      </c>
      <c r="C407" s="36"/>
      <c r="D407" s="36">
        <v>25.53</v>
      </c>
      <c r="E407" s="36">
        <v>12.02</v>
      </c>
      <c r="F407" s="36">
        <v>39.86</v>
      </c>
      <c r="G407" s="36">
        <v>8.6</v>
      </c>
      <c r="H407" s="36">
        <v>124.74</v>
      </c>
      <c r="I407" s="36">
        <v>942.51</v>
      </c>
      <c r="J407" s="37">
        <v>14.15</v>
      </c>
      <c r="K407" s="37">
        <v>4.6500000000000004</v>
      </c>
      <c r="L407" s="37">
        <v>0</v>
      </c>
      <c r="M407" s="37">
        <v>0</v>
      </c>
      <c r="N407" s="37">
        <v>34.18</v>
      </c>
      <c r="O407" s="37">
        <v>78.28</v>
      </c>
      <c r="P407" s="37">
        <v>12.28</v>
      </c>
      <c r="Q407" s="37">
        <v>0</v>
      </c>
      <c r="R407" s="37">
        <v>0</v>
      </c>
      <c r="S407" s="37">
        <v>2.0699999999999998</v>
      </c>
      <c r="T407" s="37">
        <v>8.26</v>
      </c>
      <c r="U407" s="37">
        <v>1211.43</v>
      </c>
      <c r="V407" s="37">
        <v>1357.27</v>
      </c>
      <c r="W407" s="37">
        <v>142.12</v>
      </c>
      <c r="X407" s="37">
        <v>125.77</v>
      </c>
      <c r="Y407" s="37">
        <v>392.64</v>
      </c>
      <c r="Z407" s="37">
        <v>5.32</v>
      </c>
      <c r="AA407" s="37">
        <v>21.02</v>
      </c>
      <c r="AB407" s="37">
        <v>1618.29</v>
      </c>
      <c r="AC407" s="37">
        <v>340.41</v>
      </c>
      <c r="AD407" s="37">
        <v>5.67</v>
      </c>
      <c r="AE407" s="37">
        <v>0.56000000000000005</v>
      </c>
      <c r="AF407" s="37">
        <v>0.28999999999999998</v>
      </c>
      <c r="AG407" s="37">
        <v>4.47</v>
      </c>
      <c r="AH407" s="37">
        <v>10.220000000000001</v>
      </c>
      <c r="AI407" s="37">
        <v>50.99</v>
      </c>
      <c r="AJ407" s="37">
        <v>0</v>
      </c>
      <c r="AK407" s="37">
        <v>1215</v>
      </c>
      <c r="AL407" s="37">
        <v>1054.05</v>
      </c>
      <c r="AM407" s="37">
        <v>1770.46</v>
      </c>
      <c r="AN407" s="37">
        <v>1488.8</v>
      </c>
      <c r="AO407" s="37">
        <v>495.48</v>
      </c>
      <c r="AP407" s="37">
        <v>929.87</v>
      </c>
      <c r="AQ407" s="37">
        <v>303.60000000000002</v>
      </c>
      <c r="AR407" s="37">
        <v>1052.74</v>
      </c>
      <c r="AS407" s="37">
        <v>1170.02</v>
      </c>
      <c r="AT407" s="37">
        <v>1428.68</v>
      </c>
      <c r="AU407" s="37">
        <v>1975.16</v>
      </c>
      <c r="AV407" s="37">
        <v>731.62</v>
      </c>
      <c r="AW407" s="37">
        <v>1056.18</v>
      </c>
      <c r="AX407" s="37">
        <v>4362.13</v>
      </c>
      <c r="AY407" s="37">
        <v>142.44</v>
      </c>
      <c r="AZ407" s="37">
        <v>1263.44</v>
      </c>
      <c r="BA407" s="37">
        <v>1016.57</v>
      </c>
      <c r="BB407" s="37">
        <v>824.36</v>
      </c>
      <c r="BC407" s="37">
        <v>367.73</v>
      </c>
      <c r="BD407" s="37">
        <v>0.12</v>
      </c>
      <c r="BE407" s="37">
        <v>0.05</v>
      </c>
      <c r="BF407" s="37">
        <v>0.03</v>
      </c>
      <c r="BG407" s="37">
        <v>7.0000000000000007E-2</v>
      </c>
      <c r="BH407" s="37">
        <v>0.08</v>
      </c>
      <c r="BI407" s="37">
        <v>0.36</v>
      </c>
      <c r="BJ407" s="37">
        <v>0</v>
      </c>
      <c r="BK407" s="37">
        <v>1.58</v>
      </c>
      <c r="BL407" s="37">
        <v>0</v>
      </c>
      <c r="BM407" s="37">
        <v>0.6</v>
      </c>
      <c r="BN407" s="37">
        <v>0.02</v>
      </c>
      <c r="BO407" s="37">
        <v>0.04</v>
      </c>
      <c r="BP407" s="37">
        <v>0</v>
      </c>
      <c r="BQ407" s="37">
        <v>7.0000000000000007E-2</v>
      </c>
      <c r="BR407" s="37">
        <v>0.11</v>
      </c>
      <c r="BS407" s="37">
        <v>2.63</v>
      </c>
      <c r="BT407" s="37">
        <v>0</v>
      </c>
      <c r="BU407" s="37">
        <v>0</v>
      </c>
      <c r="BV407" s="37">
        <v>4.49</v>
      </c>
      <c r="BW407" s="37">
        <v>0.03</v>
      </c>
      <c r="BX407" s="37">
        <v>0</v>
      </c>
      <c r="BY407" s="37">
        <v>0</v>
      </c>
      <c r="BZ407" s="37">
        <v>0</v>
      </c>
      <c r="CA407" s="37">
        <v>0</v>
      </c>
      <c r="CB407" s="37">
        <v>893.01</v>
      </c>
      <c r="CC407" s="36">
        <f>SUM($CC$398:$CC$406)</f>
        <v>143.96</v>
      </c>
      <c r="CD407" s="38">
        <f>$I$407/$I$408*100</f>
        <v>61.384906962961026</v>
      </c>
      <c r="CE407" s="38">
        <v>290.74</v>
      </c>
      <c r="CG407" s="38">
        <v>121.78</v>
      </c>
      <c r="CH407" s="38">
        <v>71.83</v>
      </c>
      <c r="CI407" s="38">
        <v>96.8</v>
      </c>
      <c r="CJ407" s="38">
        <v>7799.57</v>
      </c>
      <c r="CK407" s="38">
        <v>3862.42</v>
      </c>
      <c r="CL407" s="38">
        <v>5831</v>
      </c>
      <c r="CM407" s="38">
        <v>121.3</v>
      </c>
      <c r="CN407" s="38">
        <v>70.959999999999994</v>
      </c>
      <c r="CO407" s="38">
        <v>96.16</v>
      </c>
      <c r="CP407" s="38">
        <v>6.04</v>
      </c>
      <c r="CQ407" s="38">
        <v>2.57</v>
      </c>
    </row>
    <row r="408" spans="1:96" s="38" customFormat="1" ht="11.4">
      <c r="B408" s="35" t="s">
        <v>108</v>
      </c>
      <c r="C408" s="36"/>
      <c r="D408" s="36">
        <v>46.21</v>
      </c>
      <c r="E408" s="36">
        <v>16.38</v>
      </c>
      <c r="F408" s="36">
        <v>57.97</v>
      </c>
      <c r="G408" s="36">
        <v>12.43</v>
      </c>
      <c r="H408" s="36">
        <v>219.07</v>
      </c>
      <c r="I408" s="36">
        <v>1535.41</v>
      </c>
      <c r="J408" s="37">
        <v>24.68</v>
      </c>
      <c r="K408" s="37">
        <v>4.97</v>
      </c>
      <c r="L408" s="37">
        <v>0</v>
      </c>
      <c r="M408" s="37">
        <v>0</v>
      </c>
      <c r="N408" s="37">
        <v>65.599999999999994</v>
      </c>
      <c r="O408" s="37">
        <v>137.82</v>
      </c>
      <c r="P408" s="37">
        <v>15.65</v>
      </c>
      <c r="Q408" s="37">
        <v>0</v>
      </c>
      <c r="R408" s="37">
        <v>0</v>
      </c>
      <c r="S408" s="37">
        <v>2.41</v>
      </c>
      <c r="T408" s="37">
        <v>12.42</v>
      </c>
      <c r="U408" s="37">
        <v>1788.39</v>
      </c>
      <c r="V408" s="37">
        <v>1715.52</v>
      </c>
      <c r="W408" s="37">
        <v>340.71</v>
      </c>
      <c r="X408" s="37">
        <v>195.59</v>
      </c>
      <c r="Y408" s="37">
        <v>648.79999999999995</v>
      </c>
      <c r="Z408" s="37">
        <v>7.4</v>
      </c>
      <c r="AA408" s="37">
        <v>93.06</v>
      </c>
      <c r="AB408" s="37">
        <v>1673.85</v>
      </c>
      <c r="AC408" s="37">
        <v>435.6</v>
      </c>
      <c r="AD408" s="37">
        <v>7.25</v>
      </c>
      <c r="AE408" s="37">
        <v>0.76</v>
      </c>
      <c r="AF408" s="37">
        <v>0.55000000000000004</v>
      </c>
      <c r="AG408" s="37">
        <v>5.5</v>
      </c>
      <c r="AH408" s="37">
        <v>14.36</v>
      </c>
      <c r="AI408" s="37">
        <v>51.66</v>
      </c>
      <c r="AJ408" s="37">
        <v>0</v>
      </c>
      <c r="AK408" s="37">
        <v>1956.27</v>
      </c>
      <c r="AL408" s="37">
        <v>1746.43</v>
      </c>
      <c r="AM408" s="37">
        <v>2829.67</v>
      </c>
      <c r="AN408" s="37">
        <v>2104.85</v>
      </c>
      <c r="AO408" s="37">
        <v>734.65</v>
      </c>
      <c r="AP408" s="37">
        <v>1431.5</v>
      </c>
      <c r="AQ408" s="37">
        <v>502.13</v>
      </c>
      <c r="AR408" s="37">
        <v>1777.34</v>
      </c>
      <c r="AS408" s="37">
        <v>1617.63</v>
      </c>
      <c r="AT408" s="37">
        <v>2040.08</v>
      </c>
      <c r="AU408" s="37">
        <v>2678.99</v>
      </c>
      <c r="AV408" s="37">
        <v>998.66</v>
      </c>
      <c r="AW408" s="37">
        <v>1651.59</v>
      </c>
      <c r="AX408" s="37">
        <v>7449.25</v>
      </c>
      <c r="AY408" s="37">
        <v>142.44</v>
      </c>
      <c r="AZ408" s="37">
        <v>2349.6999999999998</v>
      </c>
      <c r="BA408" s="37">
        <v>1589.79</v>
      </c>
      <c r="BB408" s="37">
        <v>1380.48</v>
      </c>
      <c r="BC408" s="37">
        <v>641.98</v>
      </c>
      <c r="BD408" s="37">
        <v>0.49</v>
      </c>
      <c r="BE408" s="37">
        <v>0.23</v>
      </c>
      <c r="BF408" s="37">
        <v>0.12</v>
      </c>
      <c r="BG408" s="37">
        <v>0.28000000000000003</v>
      </c>
      <c r="BH408" s="37">
        <v>0.32</v>
      </c>
      <c r="BI408" s="37">
        <v>1.48</v>
      </c>
      <c r="BJ408" s="37">
        <v>0</v>
      </c>
      <c r="BK408" s="37">
        <v>5.22</v>
      </c>
      <c r="BL408" s="37">
        <v>0</v>
      </c>
      <c r="BM408" s="37">
        <v>1.64</v>
      </c>
      <c r="BN408" s="37">
        <v>0.03</v>
      </c>
      <c r="BO408" s="37">
        <v>0.04</v>
      </c>
      <c r="BP408" s="37">
        <v>0</v>
      </c>
      <c r="BQ408" s="37">
        <v>0.28000000000000003</v>
      </c>
      <c r="BR408" s="37">
        <v>0.44</v>
      </c>
      <c r="BS408" s="37">
        <v>7.04</v>
      </c>
      <c r="BT408" s="37">
        <v>0</v>
      </c>
      <c r="BU408" s="37">
        <v>0</v>
      </c>
      <c r="BV408" s="37">
        <v>5.98</v>
      </c>
      <c r="BW408" s="37">
        <v>0.09</v>
      </c>
      <c r="BX408" s="37">
        <v>0.02</v>
      </c>
      <c r="BY408" s="37">
        <v>0</v>
      </c>
      <c r="BZ408" s="37">
        <v>0</v>
      </c>
      <c r="CA408" s="37">
        <v>0</v>
      </c>
      <c r="CB408" s="37">
        <v>1296.8499999999999</v>
      </c>
      <c r="CC408" s="36">
        <v>211.04</v>
      </c>
      <c r="CE408" s="38">
        <v>372.04</v>
      </c>
      <c r="CG408" s="38">
        <v>163.92</v>
      </c>
      <c r="CH408" s="38">
        <v>91.97</v>
      </c>
      <c r="CI408" s="38">
        <v>127.95</v>
      </c>
      <c r="CJ408" s="38">
        <v>12388.39</v>
      </c>
      <c r="CK408" s="38">
        <v>5598.86</v>
      </c>
      <c r="CL408" s="38">
        <v>8993.6200000000008</v>
      </c>
      <c r="CM408" s="38">
        <v>178.26</v>
      </c>
      <c r="CN408" s="38">
        <v>108.14</v>
      </c>
      <c r="CO408" s="38">
        <v>143.22999999999999</v>
      </c>
      <c r="CP408" s="38">
        <v>15.64</v>
      </c>
      <c r="CQ408" s="38">
        <v>3.29</v>
      </c>
    </row>
    <row r="409" spans="1:96" hidden="1">
      <c r="C409" s="16"/>
      <c r="D409" s="16"/>
      <c r="E409" s="16"/>
      <c r="F409" s="16"/>
      <c r="G409" s="16"/>
      <c r="H409" s="16"/>
      <c r="I409" s="16"/>
    </row>
    <row r="410" spans="1:96" hidden="1">
      <c r="B410" s="14" t="s">
        <v>109</v>
      </c>
      <c r="C410" s="16"/>
      <c r="D410" s="16">
        <v>11</v>
      </c>
      <c r="E410" s="16"/>
      <c r="F410" s="16">
        <v>35</v>
      </c>
      <c r="G410" s="16"/>
      <c r="H410" s="16">
        <v>54</v>
      </c>
      <c r="I410" s="16"/>
    </row>
    <row r="411" spans="1:96" hidden="1">
      <c r="C411" s="16"/>
      <c r="D411" s="16"/>
      <c r="E411" s="16"/>
      <c r="F411" s="16"/>
      <c r="G411" s="16"/>
      <c r="H411" s="16"/>
      <c r="I411" s="16"/>
    </row>
    <row r="412" spans="1:96" hidden="1">
      <c r="C412" s="16"/>
      <c r="D412" s="16"/>
      <c r="E412" s="16"/>
      <c r="F412" s="16"/>
      <c r="G412" s="16"/>
      <c r="H412" s="16"/>
      <c r="I412" s="16"/>
    </row>
    <row r="413" spans="1:96">
      <c r="B413" s="27" t="s">
        <v>174</v>
      </c>
      <c r="C413" s="16"/>
      <c r="D413" s="16"/>
      <c r="E413" s="16"/>
      <c r="F413" s="16"/>
      <c r="G413" s="16"/>
      <c r="H413" s="16"/>
      <c r="I413" s="16"/>
    </row>
    <row r="414" spans="1:96">
      <c r="B414" s="27" t="s">
        <v>91</v>
      </c>
      <c r="C414" s="16"/>
      <c r="D414" s="16"/>
      <c r="E414" s="16"/>
      <c r="F414" s="16"/>
      <c r="G414" s="16"/>
      <c r="H414" s="16"/>
      <c r="I414" s="16"/>
    </row>
    <row r="415" spans="1:96" s="31" customFormat="1" ht="24">
      <c r="A415" s="31" t="str">
        <f>"15/4"</f>
        <v>15/4</v>
      </c>
      <c r="B415" s="32" t="s">
        <v>123</v>
      </c>
      <c r="C415" s="33" t="str">
        <f>"150"</f>
        <v>150</v>
      </c>
      <c r="D415" s="33">
        <v>4.4800000000000004</v>
      </c>
      <c r="E415" s="33">
        <v>1.76</v>
      </c>
      <c r="F415" s="33">
        <v>3.95</v>
      </c>
      <c r="G415" s="33">
        <v>0.39</v>
      </c>
      <c r="H415" s="33">
        <v>25.26</v>
      </c>
      <c r="I415" s="33">
        <v>150.82859399999995</v>
      </c>
      <c r="J415" s="34">
        <v>2.73</v>
      </c>
      <c r="K415" s="34">
        <v>7.0000000000000007E-2</v>
      </c>
      <c r="L415" s="34">
        <v>0</v>
      </c>
      <c r="M415" s="34">
        <v>0</v>
      </c>
      <c r="N415" s="34">
        <v>5.63</v>
      </c>
      <c r="O415" s="34">
        <v>17.420000000000002</v>
      </c>
      <c r="P415" s="34">
        <v>2.21</v>
      </c>
      <c r="Q415" s="34">
        <v>0</v>
      </c>
      <c r="R415" s="34">
        <v>0</v>
      </c>
      <c r="S415" s="34">
        <v>0.06</v>
      </c>
      <c r="T415" s="34">
        <v>1.42</v>
      </c>
      <c r="U415" s="34">
        <v>267.24</v>
      </c>
      <c r="V415" s="34">
        <v>132.13</v>
      </c>
      <c r="W415" s="34">
        <v>87.14</v>
      </c>
      <c r="X415" s="34">
        <v>20.47</v>
      </c>
      <c r="Y415" s="34">
        <v>137.68</v>
      </c>
      <c r="Z415" s="34">
        <v>0.55000000000000004</v>
      </c>
      <c r="AA415" s="34">
        <v>14.4</v>
      </c>
      <c r="AB415" s="34">
        <v>12</v>
      </c>
      <c r="AC415" s="34">
        <v>26.7</v>
      </c>
      <c r="AD415" s="34">
        <v>0.48</v>
      </c>
      <c r="AE415" s="34">
        <v>0.08</v>
      </c>
      <c r="AF415" s="34">
        <v>0.09</v>
      </c>
      <c r="AG415" s="34">
        <v>0.7</v>
      </c>
      <c r="AH415" s="34">
        <v>1.9</v>
      </c>
      <c r="AI415" s="34">
        <v>0.31</v>
      </c>
      <c r="AJ415" s="34">
        <v>0</v>
      </c>
      <c r="AK415" s="34">
        <v>228.48</v>
      </c>
      <c r="AL415" s="34">
        <v>223.09</v>
      </c>
      <c r="AM415" s="34">
        <v>301.63</v>
      </c>
      <c r="AN415" s="34">
        <v>225.18</v>
      </c>
      <c r="AO415" s="34">
        <v>87.34</v>
      </c>
      <c r="AP415" s="34">
        <v>145.15</v>
      </c>
      <c r="AQ415" s="34">
        <v>59.3</v>
      </c>
      <c r="AR415" s="34">
        <v>230.17</v>
      </c>
      <c r="AS415" s="34">
        <v>115.23</v>
      </c>
      <c r="AT415" s="34">
        <v>138.91</v>
      </c>
      <c r="AU415" s="34">
        <v>180.68</v>
      </c>
      <c r="AV415" s="34">
        <v>65.849999999999994</v>
      </c>
      <c r="AW415" s="34">
        <v>116.3</v>
      </c>
      <c r="AX415" s="34">
        <v>679.39</v>
      </c>
      <c r="AY415" s="34">
        <v>0</v>
      </c>
      <c r="AZ415" s="34">
        <v>370.77</v>
      </c>
      <c r="BA415" s="34">
        <v>111.5</v>
      </c>
      <c r="BB415" s="34">
        <v>189.56</v>
      </c>
      <c r="BC415" s="34">
        <v>71.349999999999994</v>
      </c>
      <c r="BD415" s="34">
        <v>7.0000000000000007E-2</v>
      </c>
      <c r="BE415" s="34">
        <v>0.03</v>
      </c>
      <c r="BF415" s="34">
        <v>0.02</v>
      </c>
      <c r="BG415" s="34">
        <v>0.04</v>
      </c>
      <c r="BH415" s="34">
        <v>0.05</v>
      </c>
      <c r="BI415" s="34">
        <v>0.21</v>
      </c>
      <c r="BJ415" s="34">
        <v>0</v>
      </c>
      <c r="BK415" s="34">
        <v>0.57999999999999996</v>
      </c>
      <c r="BL415" s="34">
        <v>0</v>
      </c>
      <c r="BM415" s="34">
        <v>0.18</v>
      </c>
      <c r="BN415" s="34">
        <v>0</v>
      </c>
      <c r="BO415" s="34">
        <v>0</v>
      </c>
      <c r="BP415" s="34">
        <v>0</v>
      </c>
      <c r="BQ415" s="34">
        <v>0.04</v>
      </c>
      <c r="BR415" s="34">
        <v>0.06</v>
      </c>
      <c r="BS415" s="34">
        <v>0.48</v>
      </c>
      <c r="BT415" s="34">
        <v>0</v>
      </c>
      <c r="BU415" s="34">
        <v>0</v>
      </c>
      <c r="BV415" s="34">
        <v>0.03</v>
      </c>
      <c r="BW415" s="34">
        <v>0</v>
      </c>
      <c r="BX415" s="34">
        <v>0</v>
      </c>
      <c r="BY415" s="34">
        <v>0</v>
      </c>
      <c r="BZ415" s="34">
        <v>0</v>
      </c>
      <c r="CA415" s="34">
        <v>0</v>
      </c>
      <c r="CB415" s="34">
        <v>132.99</v>
      </c>
      <c r="CC415" s="33">
        <v>14.8</v>
      </c>
      <c r="CE415" s="31">
        <v>16.399999999999999</v>
      </c>
      <c r="CG415" s="31">
        <v>34.68</v>
      </c>
      <c r="CH415" s="31">
        <v>15.39</v>
      </c>
      <c r="CI415" s="31">
        <v>25.03</v>
      </c>
      <c r="CJ415" s="31">
        <v>1611.5</v>
      </c>
      <c r="CK415" s="31">
        <v>737.96</v>
      </c>
      <c r="CL415" s="31">
        <v>1174.73</v>
      </c>
      <c r="CM415" s="31">
        <v>33.909999999999997</v>
      </c>
      <c r="CN415" s="31">
        <v>17.91</v>
      </c>
      <c r="CO415" s="31">
        <v>25.91</v>
      </c>
      <c r="CP415" s="31">
        <v>3</v>
      </c>
      <c r="CQ415" s="31">
        <v>0.6</v>
      </c>
      <c r="CR415" s="31">
        <v>8.9700000000000006</v>
      </c>
    </row>
    <row r="416" spans="1:96" s="31" customFormat="1">
      <c r="A416" s="31" t="str">
        <f>"8/5"</f>
        <v>8/5</v>
      </c>
      <c r="B416" s="32" t="s">
        <v>155</v>
      </c>
      <c r="C416" s="33" t="str">
        <f>"100"</f>
        <v>100</v>
      </c>
      <c r="D416" s="33">
        <v>15.94</v>
      </c>
      <c r="E416" s="33">
        <v>14.94</v>
      </c>
      <c r="F416" s="33">
        <v>8.4700000000000006</v>
      </c>
      <c r="G416" s="33">
        <v>0.96</v>
      </c>
      <c r="H416" s="33">
        <v>15.02</v>
      </c>
      <c r="I416" s="33">
        <v>201.63825000000003</v>
      </c>
      <c r="J416" s="34">
        <v>4.93</v>
      </c>
      <c r="K416" s="34">
        <v>0.65</v>
      </c>
      <c r="L416" s="34">
        <v>0</v>
      </c>
      <c r="M416" s="34">
        <v>0</v>
      </c>
      <c r="N416" s="34">
        <v>7.81</v>
      </c>
      <c r="O416" s="34">
        <v>6.85</v>
      </c>
      <c r="P416" s="34">
        <v>0.36</v>
      </c>
      <c r="Q416" s="34">
        <v>0</v>
      </c>
      <c r="R416" s="34">
        <v>0</v>
      </c>
      <c r="S416" s="34">
        <v>1.04</v>
      </c>
      <c r="T416" s="34">
        <v>1.27</v>
      </c>
      <c r="U416" s="34">
        <v>120.13</v>
      </c>
      <c r="V416" s="34">
        <v>102.42</v>
      </c>
      <c r="W416" s="34">
        <v>131.47</v>
      </c>
      <c r="X416" s="34">
        <v>19.190000000000001</v>
      </c>
      <c r="Y416" s="34">
        <v>185.55</v>
      </c>
      <c r="Z416" s="34">
        <v>0.56999999999999995</v>
      </c>
      <c r="AA416" s="34">
        <v>47.6</v>
      </c>
      <c r="AB416" s="34">
        <v>29.9</v>
      </c>
      <c r="AC416" s="34">
        <v>64.489999999999995</v>
      </c>
      <c r="AD416" s="34">
        <v>0.8</v>
      </c>
      <c r="AE416" s="34">
        <v>0.04</v>
      </c>
      <c r="AF416" s="34">
        <v>0.21</v>
      </c>
      <c r="AG416" s="34">
        <v>0.4</v>
      </c>
      <c r="AH416" s="34">
        <v>3.84</v>
      </c>
      <c r="AI416" s="34">
        <v>0.43</v>
      </c>
      <c r="AJ416" s="34">
        <v>0</v>
      </c>
      <c r="AK416" s="34">
        <v>770.34</v>
      </c>
      <c r="AL416" s="34">
        <v>635.15</v>
      </c>
      <c r="AM416" s="34">
        <v>1179.8900000000001</v>
      </c>
      <c r="AN416" s="34">
        <v>902.03</v>
      </c>
      <c r="AO416" s="34">
        <v>351.21</v>
      </c>
      <c r="AP416" s="34">
        <v>592.34</v>
      </c>
      <c r="AQ416" s="34">
        <v>193.44</v>
      </c>
      <c r="AR416" s="34">
        <v>703.9</v>
      </c>
      <c r="AS416" s="34">
        <v>92.68</v>
      </c>
      <c r="AT416" s="34">
        <v>107.77</v>
      </c>
      <c r="AU416" s="34">
        <v>139.33000000000001</v>
      </c>
      <c r="AV416" s="34">
        <v>405.21</v>
      </c>
      <c r="AW416" s="34">
        <v>75.5</v>
      </c>
      <c r="AX416" s="34">
        <v>458.1</v>
      </c>
      <c r="AY416" s="34">
        <v>0.78</v>
      </c>
      <c r="AZ416" s="34">
        <v>134.79</v>
      </c>
      <c r="BA416" s="34">
        <v>117.48</v>
      </c>
      <c r="BB416" s="34">
        <v>756.36</v>
      </c>
      <c r="BC416" s="34">
        <v>96.07</v>
      </c>
      <c r="BD416" s="34">
        <v>0</v>
      </c>
      <c r="BE416" s="34">
        <v>0</v>
      </c>
      <c r="BF416" s="34">
        <v>0</v>
      </c>
      <c r="BG416" s="34">
        <v>0</v>
      </c>
      <c r="BH416" s="34">
        <v>0</v>
      </c>
      <c r="BI416" s="34">
        <v>0</v>
      </c>
      <c r="BJ416" s="34">
        <v>0</v>
      </c>
      <c r="BK416" s="34">
        <v>0.05</v>
      </c>
      <c r="BL416" s="34">
        <v>0</v>
      </c>
      <c r="BM416" s="34">
        <v>0.04</v>
      </c>
      <c r="BN416" s="34">
        <v>0</v>
      </c>
      <c r="BO416" s="34">
        <v>0.01</v>
      </c>
      <c r="BP416" s="34">
        <v>0</v>
      </c>
      <c r="BQ416" s="34">
        <v>0</v>
      </c>
      <c r="BR416" s="34">
        <v>0</v>
      </c>
      <c r="BS416" s="34">
        <v>0.21</v>
      </c>
      <c r="BT416" s="34">
        <v>0</v>
      </c>
      <c r="BU416" s="34">
        <v>0</v>
      </c>
      <c r="BV416" s="34">
        <v>0.51</v>
      </c>
      <c r="BW416" s="34">
        <v>0</v>
      </c>
      <c r="BX416" s="34">
        <v>0</v>
      </c>
      <c r="BY416" s="34">
        <v>0</v>
      </c>
      <c r="BZ416" s="34">
        <v>0</v>
      </c>
      <c r="CA416" s="34">
        <v>0</v>
      </c>
      <c r="CB416" s="34">
        <v>71.03</v>
      </c>
      <c r="CC416" s="33">
        <v>45.27</v>
      </c>
      <c r="CE416" s="31">
        <v>52.58</v>
      </c>
      <c r="CG416" s="31">
        <v>6.69</v>
      </c>
      <c r="CH416" s="31">
        <v>3.42</v>
      </c>
      <c r="CI416" s="31">
        <v>5.05</v>
      </c>
      <c r="CJ416" s="31">
        <v>310.23</v>
      </c>
      <c r="CK416" s="31">
        <v>224</v>
      </c>
      <c r="CL416" s="31">
        <v>267.12</v>
      </c>
      <c r="CM416" s="31">
        <v>7.53</v>
      </c>
      <c r="CN416" s="31">
        <v>5.42</v>
      </c>
      <c r="CO416" s="31">
        <v>6.47</v>
      </c>
      <c r="CP416" s="31">
        <v>5</v>
      </c>
      <c r="CQ416" s="31">
        <v>0.3</v>
      </c>
      <c r="CR416" s="31">
        <v>27.43</v>
      </c>
    </row>
    <row r="417" spans="1:96" s="31" customFormat="1">
      <c r="A417" s="31" t="str">
        <f>"1/12"</f>
        <v>1/12</v>
      </c>
      <c r="B417" s="32" t="s">
        <v>94</v>
      </c>
      <c r="C417" s="33" t="str">
        <f>"30"</f>
        <v>30</v>
      </c>
      <c r="D417" s="33">
        <v>2.16</v>
      </c>
      <c r="E417" s="33">
        <v>2.16</v>
      </c>
      <c r="F417" s="33">
        <v>2.5499999999999998</v>
      </c>
      <c r="G417" s="33">
        <v>0</v>
      </c>
      <c r="H417" s="33">
        <v>16.649999999999999</v>
      </c>
      <c r="I417" s="33">
        <v>95.219999999999985</v>
      </c>
      <c r="J417" s="34">
        <v>1.56</v>
      </c>
      <c r="K417" s="34">
        <v>0</v>
      </c>
      <c r="L417" s="34">
        <v>0</v>
      </c>
      <c r="M417" s="34">
        <v>0</v>
      </c>
      <c r="N417" s="34">
        <v>16.649999999999999</v>
      </c>
      <c r="O417" s="34">
        <v>0</v>
      </c>
      <c r="P417" s="34">
        <v>0</v>
      </c>
      <c r="Q417" s="34">
        <v>0</v>
      </c>
      <c r="R417" s="34">
        <v>0</v>
      </c>
      <c r="S417" s="34">
        <v>0.12</v>
      </c>
      <c r="T417" s="34">
        <v>0.54</v>
      </c>
      <c r="U417" s="34">
        <v>39</v>
      </c>
      <c r="V417" s="34">
        <v>109.5</v>
      </c>
      <c r="W417" s="34">
        <v>92.1</v>
      </c>
      <c r="X417" s="34">
        <v>10.199999999999999</v>
      </c>
      <c r="Y417" s="34">
        <v>65.7</v>
      </c>
      <c r="Z417" s="34">
        <v>0.06</v>
      </c>
      <c r="AA417" s="34">
        <v>12.6</v>
      </c>
      <c r="AB417" s="34">
        <v>9</v>
      </c>
      <c r="AC417" s="34">
        <v>14.1</v>
      </c>
      <c r="AD417" s="34">
        <v>0.06</v>
      </c>
      <c r="AE417" s="34">
        <v>0.02</v>
      </c>
      <c r="AF417" s="34">
        <v>0.11</v>
      </c>
      <c r="AG417" s="34">
        <v>0.06</v>
      </c>
      <c r="AH417" s="34">
        <v>0.54</v>
      </c>
      <c r="AI417" s="34">
        <v>0.3</v>
      </c>
      <c r="AJ417" s="34">
        <v>0</v>
      </c>
      <c r="AK417" s="34">
        <v>135.9</v>
      </c>
      <c r="AL417" s="34">
        <v>125.4</v>
      </c>
      <c r="AM417" s="34">
        <v>161.4</v>
      </c>
      <c r="AN417" s="34">
        <v>162</v>
      </c>
      <c r="AO417" s="34">
        <v>49.5</v>
      </c>
      <c r="AP417" s="34">
        <v>91.2</v>
      </c>
      <c r="AQ417" s="34">
        <v>28.5</v>
      </c>
      <c r="AR417" s="34">
        <v>96</v>
      </c>
      <c r="AS417" s="34">
        <v>70.8</v>
      </c>
      <c r="AT417" s="34">
        <v>72</v>
      </c>
      <c r="AU417" s="34">
        <v>159</v>
      </c>
      <c r="AV417" s="34">
        <v>51</v>
      </c>
      <c r="AW417" s="34">
        <v>42</v>
      </c>
      <c r="AX417" s="34">
        <v>477.3</v>
      </c>
      <c r="AY417" s="34">
        <v>0</v>
      </c>
      <c r="AZ417" s="34">
        <v>234</v>
      </c>
      <c r="BA417" s="34">
        <v>125.4</v>
      </c>
      <c r="BB417" s="34">
        <v>101.4</v>
      </c>
      <c r="BC417" s="34">
        <v>20.7</v>
      </c>
      <c r="BD417" s="34">
        <v>0</v>
      </c>
      <c r="BE417" s="34">
        <v>0</v>
      </c>
      <c r="BF417" s="34">
        <v>0</v>
      </c>
      <c r="BG417" s="34">
        <v>0</v>
      </c>
      <c r="BH417" s="34">
        <v>0</v>
      </c>
      <c r="BI417" s="34">
        <v>0</v>
      </c>
      <c r="BJ417" s="34">
        <v>0</v>
      </c>
      <c r="BK417" s="34">
        <v>0</v>
      </c>
      <c r="BL417" s="34">
        <v>0</v>
      </c>
      <c r="BM417" s="34">
        <v>0</v>
      </c>
      <c r="BN417" s="34">
        <v>0</v>
      </c>
      <c r="BO417" s="34">
        <v>0</v>
      </c>
      <c r="BP417" s="34">
        <v>0</v>
      </c>
      <c r="BQ417" s="34">
        <v>0</v>
      </c>
      <c r="BR417" s="34">
        <v>0</v>
      </c>
      <c r="BS417" s="34">
        <v>0.74</v>
      </c>
      <c r="BT417" s="34">
        <v>0</v>
      </c>
      <c r="BU417" s="34">
        <v>0</v>
      </c>
      <c r="BV417" s="34">
        <v>0.05</v>
      </c>
      <c r="BW417" s="34">
        <v>0.02</v>
      </c>
      <c r="BX417" s="34">
        <v>0.02</v>
      </c>
      <c r="BY417" s="34">
        <v>0</v>
      </c>
      <c r="BZ417" s="34">
        <v>0</v>
      </c>
      <c r="CA417" s="34">
        <v>0</v>
      </c>
      <c r="CB417" s="34">
        <v>7.98</v>
      </c>
      <c r="CC417" s="33">
        <v>9.24</v>
      </c>
      <c r="CE417" s="31">
        <v>14.1</v>
      </c>
      <c r="CG417" s="31">
        <v>2.1</v>
      </c>
      <c r="CH417" s="31">
        <v>2.1</v>
      </c>
      <c r="CI417" s="31">
        <v>2.1</v>
      </c>
      <c r="CJ417" s="31">
        <v>1038</v>
      </c>
      <c r="CK417" s="31">
        <v>249</v>
      </c>
      <c r="CL417" s="31">
        <v>643.5</v>
      </c>
      <c r="CM417" s="31">
        <v>0.9</v>
      </c>
      <c r="CN417" s="31">
        <v>0.9</v>
      </c>
      <c r="CO417" s="31">
        <v>0.9</v>
      </c>
      <c r="CP417" s="31">
        <v>0</v>
      </c>
      <c r="CQ417" s="31">
        <v>0</v>
      </c>
      <c r="CR417" s="31">
        <v>7.7</v>
      </c>
    </row>
    <row r="418" spans="1:96" s="31" customFormat="1">
      <c r="A418" s="31" t="str">
        <f>"2"</f>
        <v>2</v>
      </c>
      <c r="B418" s="32" t="s">
        <v>95</v>
      </c>
      <c r="C418" s="33" t="str">
        <f>"40"</f>
        <v>40</v>
      </c>
      <c r="D418" s="33">
        <v>2.64</v>
      </c>
      <c r="E418" s="33">
        <v>0</v>
      </c>
      <c r="F418" s="33">
        <v>0.26</v>
      </c>
      <c r="G418" s="33">
        <v>0.26</v>
      </c>
      <c r="H418" s="33">
        <v>18.760000000000002</v>
      </c>
      <c r="I418" s="33">
        <v>89.560399999999987</v>
      </c>
      <c r="J418" s="34">
        <v>0</v>
      </c>
      <c r="K418" s="34">
        <v>0</v>
      </c>
      <c r="L418" s="34">
        <v>0</v>
      </c>
      <c r="M418" s="34">
        <v>0</v>
      </c>
      <c r="N418" s="34">
        <v>0.44</v>
      </c>
      <c r="O418" s="34">
        <v>18.239999999999998</v>
      </c>
      <c r="P418" s="34">
        <v>0.08</v>
      </c>
      <c r="Q418" s="34">
        <v>0</v>
      </c>
      <c r="R418" s="34">
        <v>0</v>
      </c>
      <c r="S418" s="34">
        <v>0</v>
      </c>
      <c r="T418" s="34">
        <v>0.72</v>
      </c>
      <c r="U418" s="34">
        <v>0</v>
      </c>
      <c r="V418" s="34">
        <v>0</v>
      </c>
      <c r="W418" s="34">
        <v>0</v>
      </c>
      <c r="X418" s="34">
        <v>0</v>
      </c>
      <c r="Y418" s="34">
        <v>0</v>
      </c>
      <c r="Z418" s="34">
        <v>0</v>
      </c>
      <c r="AA418" s="34">
        <v>0</v>
      </c>
      <c r="AB418" s="34">
        <v>0</v>
      </c>
      <c r="AC418" s="34">
        <v>0</v>
      </c>
      <c r="AD418" s="34">
        <v>0</v>
      </c>
      <c r="AE418" s="34">
        <v>0</v>
      </c>
      <c r="AF418" s="34">
        <v>0</v>
      </c>
      <c r="AG418" s="34">
        <v>0</v>
      </c>
      <c r="AH418" s="34">
        <v>0</v>
      </c>
      <c r="AI418" s="34">
        <v>0</v>
      </c>
      <c r="AJ418" s="34">
        <v>0</v>
      </c>
      <c r="AK418" s="34">
        <v>127.72</v>
      </c>
      <c r="AL418" s="34">
        <v>132.94</v>
      </c>
      <c r="AM418" s="34">
        <v>203.58</v>
      </c>
      <c r="AN418" s="34">
        <v>67.510000000000005</v>
      </c>
      <c r="AO418" s="34">
        <v>40.020000000000003</v>
      </c>
      <c r="AP418" s="34">
        <v>80.040000000000006</v>
      </c>
      <c r="AQ418" s="34">
        <v>30.28</v>
      </c>
      <c r="AR418" s="34">
        <v>144.77000000000001</v>
      </c>
      <c r="AS418" s="34">
        <v>89.78</v>
      </c>
      <c r="AT418" s="34">
        <v>125.28</v>
      </c>
      <c r="AU418" s="34">
        <v>103.36</v>
      </c>
      <c r="AV418" s="34">
        <v>54.29</v>
      </c>
      <c r="AW418" s="34">
        <v>96.05</v>
      </c>
      <c r="AX418" s="34">
        <v>803.18</v>
      </c>
      <c r="AY418" s="34">
        <v>0</v>
      </c>
      <c r="AZ418" s="34">
        <v>261.7</v>
      </c>
      <c r="BA418" s="34">
        <v>113.8</v>
      </c>
      <c r="BB418" s="34">
        <v>75.52</v>
      </c>
      <c r="BC418" s="34">
        <v>59.86</v>
      </c>
      <c r="BD418" s="34">
        <v>0</v>
      </c>
      <c r="BE418" s="34">
        <v>0</v>
      </c>
      <c r="BF418" s="34">
        <v>0</v>
      </c>
      <c r="BG418" s="34">
        <v>0</v>
      </c>
      <c r="BH418" s="34">
        <v>0</v>
      </c>
      <c r="BI418" s="34">
        <v>0</v>
      </c>
      <c r="BJ418" s="34">
        <v>0</v>
      </c>
      <c r="BK418" s="34">
        <v>0.03</v>
      </c>
      <c r="BL418" s="34">
        <v>0</v>
      </c>
      <c r="BM418" s="34">
        <v>0</v>
      </c>
      <c r="BN418" s="34">
        <v>0</v>
      </c>
      <c r="BO418" s="34">
        <v>0</v>
      </c>
      <c r="BP418" s="34">
        <v>0</v>
      </c>
      <c r="BQ418" s="34">
        <v>0</v>
      </c>
      <c r="BR418" s="34">
        <v>0</v>
      </c>
      <c r="BS418" s="34">
        <v>0.03</v>
      </c>
      <c r="BT418" s="34">
        <v>0</v>
      </c>
      <c r="BU418" s="34">
        <v>0</v>
      </c>
      <c r="BV418" s="34">
        <v>0.11</v>
      </c>
      <c r="BW418" s="34">
        <v>0.01</v>
      </c>
      <c r="BX418" s="34">
        <v>0</v>
      </c>
      <c r="BY418" s="34">
        <v>0</v>
      </c>
      <c r="BZ418" s="34">
        <v>0</v>
      </c>
      <c r="CA418" s="34">
        <v>0</v>
      </c>
      <c r="CB418" s="34">
        <v>15.64</v>
      </c>
      <c r="CC418" s="33">
        <v>2.88</v>
      </c>
      <c r="CE418" s="31">
        <v>0</v>
      </c>
      <c r="CG418" s="31">
        <v>0</v>
      </c>
      <c r="CH418" s="31">
        <v>0</v>
      </c>
      <c r="CI418" s="31">
        <v>0</v>
      </c>
      <c r="CJ418" s="31">
        <v>802.15</v>
      </c>
      <c r="CK418" s="31">
        <v>309.04000000000002</v>
      </c>
      <c r="CL418" s="31">
        <v>555.6</v>
      </c>
      <c r="CM418" s="31">
        <v>6.42</v>
      </c>
      <c r="CN418" s="31">
        <v>6.42</v>
      </c>
      <c r="CO418" s="31">
        <v>6.42</v>
      </c>
      <c r="CP418" s="31">
        <v>0</v>
      </c>
      <c r="CQ418" s="31">
        <v>0</v>
      </c>
      <c r="CR418" s="31">
        <v>2.4</v>
      </c>
    </row>
    <row r="419" spans="1:96" s="28" customFormat="1">
      <c r="A419" s="28" t="str">
        <f>"27/10"</f>
        <v>27/10</v>
      </c>
      <c r="B419" s="29" t="s">
        <v>114</v>
      </c>
      <c r="C419" s="30" t="str">
        <f>"200"</f>
        <v>200</v>
      </c>
      <c r="D419" s="30">
        <v>0.1</v>
      </c>
      <c r="E419" s="30">
        <v>0</v>
      </c>
      <c r="F419" s="30">
        <v>0.02</v>
      </c>
      <c r="G419" s="30">
        <v>0.02</v>
      </c>
      <c r="H419" s="30">
        <v>5.94</v>
      </c>
      <c r="I419" s="30">
        <v>23.095202</v>
      </c>
      <c r="J419" s="18">
        <v>0</v>
      </c>
      <c r="K419" s="18">
        <v>0</v>
      </c>
      <c r="L419" s="18">
        <v>0</v>
      </c>
      <c r="M419" s="18">
        <v>0</v>
      </c>
      <c r="N419" s="18">
        <v>5.89</v>
      </c>
      <c r="O419" s="18">
        <v>0</v>
      </c>
      <c r="P419" s="18">
        <v>0.05</v>
      </c>
      <c r="Q419" s="18">
        <v>0</v>
      </c>
      <c r="R419" s="18">
        <v>0</v>
      </c>
      <c r="S419" s="18">
        <v>0</v>
      </c>
      <c r="T419" s="18">
        <v>0.03</v>
      </c>
      <c r="U419" s="18">
        <v>0.06</v>
      </c>
      <c r="V419" s="18">
        <v>0.18</v>
      </c>
      <c r="W419" s="18">
        <v>0.17</v>
      </c>
      <c r="X419" s="18">
        <v>0</v>
      </c>
      <c r="Y419" s="18">
        <v>0</v>
      </c>
      <c r="Z419" s="18">
        <v>0.02</v>
      </c>
      <c r="AA419" s="18">
        <v>0</v>
      </c>
      <c r="AB419" s="18">
        <v>0</v>
      </c>
      <c r="AC419" s="18">
        <v>0</v>
      </c>
      <c r="AD419" s="18">
        <v>0</v>
      </c>
      <c r="AE419" s="18">
        <v>0</v>
      </c>
      <c r="AF419" s="18">
        <v>0</v>
      </c>
      <c r="AG419" s="18">
        <v>0</v>
      </c>
      <c r="AH419" s="18">
        <v>0</v>
      </c>
      <c r="AI419" s="18">
        <v>0</v>
      </c>
      <c r="AJ419" s="18">
        <v>0</v>
      </c>
      <c r="AK419" s="18">
        <v>0</v>
      </c>
      <c r="AL419" s="18">
        <v>0</v>
      </c>
      <c r="AM419" s="18">
        <v>0</v>
      </c>
      <c r="AN419" s="18">
        <v>0</v>
      </c>
      <c r="AO419" s="18">
        <v>0</v>
      </c>
      <c r="AP419" s="18">
        <v>0</v>
      </c>
      <c r="AQ419" s="18">
        <v>0</v>
      </c>
      <c r="AR419" s="18">
        <v>0</v>
      </c>
      <c r="AS419" s="18">
        <v>0</v>
      </c>
      <c r="AT419" s="18">
        <v>0</v>
      </c>
      <c r="AU419" s="18">
        <v>0</v>
      </c>
      <c r="AV419" s="18">
        <v>0</v>
      </c>
      <c r="AW419" s="18">
        <v>0</v>
      </c>
      <c r="AX419" s="18">
        <v>0</v>
      </c>
      <c r="AY419" s="18">
        <v>0</v>
      </c>
      <c r="AZ419" s="18">
        <v>0</v>
      </c>
      <c r="BA419" s="18">
        <v>0</v>
      </c>
      <c r="BB419" s="18">
        <v>0</v>
      </c>
      <c r="BC419" s="18">
        <v>0</v>
      </c>
      <c r="BD419" s="18">
        <v>0</v>
      </c>
      <c r="BE419" s="18">
        <v>0</v>
      </c>
      <c r="BF419" s="18">
        <v>0</v>
      </c>
      <c r="BG419" s="18">
        <v>0</v>
      </c>
      <c r="BH419" s="18">
        <v>0</v>
      </c>
      <c r="BI419" s="18">
        <v>0</v>
      </c>
      <c r="BJ419" s="18">
        <v>0</v>
      </c>
      <c r="BK419" s="18">
        <v>0</v>
      </c>
      <c r="BL419" s="18">
        <v>0</v>
      </c>
      <c r="BM419" s="18">
        <v>0</v>
      </c>
      <c r="BN419" s="18">
        <v>0</v>
      </c>
      <c r="BO419" s="18">
        <v>0</v>
      </c>
      <c r="BP419" s="18">
        <v>0</v>
      </c>
      <c r="BQ419" s="18">
        <v>0</v>
      </c>
      <c r="BR419" s="18">
        <v>0</v>
      </c>
      <c r="BS419" s="18">
        <v>0</v>
      </c>
      <c r="BT419" s="18">
        <v>0</v>
      </c>
      <c r="BU419" s="18">
        <v>0</v>
      </c>
      <c r="BV419" s="18">
        <v>0</v>
      </c>
      <c r="BW419" s="18">
        <v>0</v>
      </c>
      <c r="BX419" s="18">
        <v>0</v>
      </c>
      <c r="BY419" s="18">
        <v>0</v>
      </c>
      <c r="BZ419" s="18">
        <v>0</v>
      </c>
      <c r="CA419" s="18">
        <v>0</v>
      </c>
      <c r="CB419" s="18">
        <v>200.05</v>
      </c>
      <c r="CC419" s="30">
        <v>1.2</v>
      </c>
      <c r="CE419" s="28">
        <v>0</v>
      </c>
      <c r="CG419" s="28">
        <v>0.6</v>
      </c>
      <c r="CH419" s="28">
        <v>0.6</v>
      </c>
      <c r="CI419" s="28">
        <v>0.6</v>
      </c>
      <c r="CJ419" s="28">
        <v>60</v>
      </c>
      <c r="CK419" s="28">
        <v>24.6</v>
      </c>
      <c r="CL419" s="28">
        <v>42.3</v>
      </c>
      <c r="CM419" s="28">
        <v>6.54</v>
      </c>
      <c r="CN419" s="28">
        <v>3.84</v>
      </c>
      <c r="CO419" s="28">
        <v>5.19</v>
      </c>
      <c r="CP419" s="28">
        <v>6</v>
      </c>
      <c r="CQ419" s="28">
        <v>0</v>
      </c>
      <c r="CR419" s="28">
        <v>0.73</v>
      </c>
    </row>
    <row r="420" spans="1:96" s="38" customFormat="1" ht="11.4">
      <c r="B420" s="35" t="s">
        <v>97</v>
      </c>
      <c r="C420" s="36"/>
      <c r="D420" s="36">
        <v>25.32</v>
      </c>
      <c r="E420" s="36">
        <v>18.86</v>
      </c>
      <c r="F420" s="36">
        <v>15.26</v>
      </c>
      <c r="G420" s="36">
        <v>1.63</v>
      </c>
      <c r="H420" s="36">
        <v>81.63</v>
      </c>
      <c r="I420" s="36">
        <v>560.34</v>
      </c>
      <c r="J420" s="37">
        <v>9.2200000000000006</v>
      </c>
      <c r="K420" s="37">
        <v>0.72</v>
      </c>
      <c r="L420" s="37">
        <v>0</v>
      </c>
      <c r="M420" s="37">
        <v>0</v>
      </c>
      <c r="N420" s="37">
        <v>36.42</v>
      </c>
      <c r="O420" s="37">
        <v>42.51</v>
      </c>
      <c r="P420" s="37">
        <v>2.7</v>
      </c>
      <c r="Q420" s="37">
        <v>0</v>
      </c>
      <c r="R420" s="37">
        <v>0</v>
      </c>
      <c r="S420" s="37">
        <v>1.22</v>
      </c>
      <c r="T420" s="37">
        <v>3.99</v>
      </c>
      <c r="U420" s="37">
        <v>426.43</v>
      </c>
      <c r="V420" s="37">
        <v>344.23</v>
      </c>
      <c r="W420" s="37">
        <v>310.88</v>
      </c>
      <c r="X420" s="37">
        <v>49.86</v>
      </c>
      <c r="Y420" s="37">
        <v>388.93</v>
      </c>
      <c r="Z420" s="37">
        <v>1.2</v>
      </c>
      <c r="AA420" s="37">
        <v>74.599999999999994</v>
      </c>
      <c r="AB420" s="37">
        <v>50.9</v>
      </c>
      <c r="AC420" s="37">
        <v>105.29</v>
      </c>
      <c r="AD420" s="37">
        <v>1.34</v>
      </c>
      <c r="AE420" s="37">
        <v>0.14000000000000001</v>
      </c>
      <c r="AF420" s="37">
        <v>0.42</v>
      </c>
      <c r="AG420" s="37">
        <v>1.1599999999999999</v>
      </c>
      <c r="AH420" s="37">
        <v>6.28</v>
      </c>
      <c r="AI420" s="37">
        <v>1.05</v>
      </c>
      <c r="AJ420" s="37">
        <v>0</v>
      </c>
      <c r="AK420" s="37">
        <v>1262.43</v>
      </c>
      <c r="AL420" s="37">
        <v>1116.58</v>
      </c>
      <c r="AM420" s="37">
        <v>1846.5</v>
      </c>
      <c r="AN420" s="37">
        <v>1356.71</v>
      </c>
      <c r="AO420" s="37">
        <v>528.05999999999995</v>
      </c>
      <c r="AP420" s="37">
        <v>908.73</v>
      </c>
      <c r="AQ420" s="37">
        <v>311.52</v>
      </c>
      <c r="AR420" s="37">
        <v>1174.83</v>
      </c>
      <c r="AS420" s="37">
        <v>368.49</v>
      </c>
      <c r="AT420" s="37">
        <v>443.96</v>
      </c>
      <c r="AU420" s="37">
        <v>582.37</v>
      </c>
      <c r="AV420" s="37">
        <v>576.35</v>
      </c>
      <c r="AW420" s="37">
        <v>329.84</v>
      </c>
      <c r="AX420" s="37">
        <v>2417.98</v>
      </c>
      <c r="AY420" s="37">
        <v>0.78</v>
      </c>
      <c r="AZ420" s="37">
        <v>1001.26</v>
      </c>
      <c r="BA420" s="37">
        <v>468.18</v>
      </c>
      <c r="BB420" s="37">
        <v>1122.8399999999999</v>
      </c>
      <c r="BC420" s="37">
        <v>247.97</v>
      </c>
      <c r="BD420" s="37">
        <v>7.0000000000000007E-2</v>
      </c>
      <c r="BE420" s="37">
        <v>0.03</v>
      </c>
      <c r="BF420" s="37">
        <v>0.02</v>
      </c>
      <c r="BG420" s="37">
        <v>0.04</v>
      </c>
      <c r="BH420" s="37">
        <v>0.05</v>
      </c>
      <c r="BI420" s="37">
        <v>0.21</v>
      </c>
      <c r="BJ420" s="37">
        <v>0</v>
      </c>
      <c r="BK420" s="37">
        <v>0.67</v>
      </c>
      <c r="BL420" s="37">
        <v>0</v>
      </c>
      <c r="BM420" s="37">
        <v>0.22</v>
      </c>
      <c r="BN420" s="37">
        <v>0</v>
      </c>
      <c r="BO420" s="37">
        <v>0.01</v>
      </c>
      <c r="BP420" s="37">
        <v>0</v>
      </c>
      <c r="BQ420" s="37">
        <v>0.04</v>
      </c>
      <c r="BR420" s="37">
        <v>0.06</v>
      </c>
      <c r="BS420" s="37">
        <v>1.45</v>
      </c>
      <c r="BT420" s="37">
        <v>0</v>
      </c>
      <c r="BU420" s="37">
        <v>0</v>
      </c>
      <c r="BV420" s="37">
        <v>0.71</v>
      </c>
      <c r="BW420" s="37">
        <v>0.03</v>
      </c>
      <c r="BX420" s="37">
        <v>0.02</v>
      </c>
      <c r="BY420" s="37">
        <v>0</v>
      </c>
      <c r="BZ420" s="37">
        <v>0</v>
      </c>
      <c r="CA420" s="37">
        <v>0</v>
      </c>
      <c r="CB420" s="37">
        <v>427.7</v>
      </c>
      <c r="CC420" s="36">
        <f>SUM($CC$414:$CC$419)</f>
        <v>73.39</v>
      </c>
      <c r="CD420" s="38">
        <f>$I$420/$I$431*100</f>
        <v>40.378462514051826</v>
      </c>
      <c r="CE420" s="38">
        <v>83.08</v>
      </c>
      <c r="CG420" s="38">
        <v>44.06</v>
      </c>
      <c r="CH420" s="38">
        <v>21.51</v>
      </c>
      <c r="CI420" s="38">
        <v>32.79</v>
      </c>
      <c r="CJ420" s="38">
        <v>3821.88</v>
      </c>
      <c r="CK420" s="38">
        <v>1544.6</v>
      </c>
      <c r="CL420" s="38">
        <v>2683.24</v>
      </c>
      <c r="CM420" s="38">
        <v>55.3</v>
      </c>
      <c r="CN420" s="38">
        <v>34.479999999999997</v>
      </c>
      <c r="CO420" s="38">
        <v>44.89</v>
      </c>
      <c r="CP420" s="38">
        <v>14</v>
      </c>
      <c r="CQ420" s="38">
        <v>0.9</v>
      </c>
    </row>
    <row r="421" spans="1:96">
      <c r="B421" s="27" t="s">
        <v>98</v>
      </c>
      <c r="C421" s="16"/>
      <c r="D421" s="16"/>
      <c r="E421" s="16"/>
      <c r="F421" s="16"/>
      <c r="G421" s="16"/>
      <c r="H421" s="16"/>
      <c r="I421" s="16"/>
    </row>
    <row r="422" spans="1:96" s="31" customFormat="1" ht="24">
      <c r="A422" s="31" t="str">
        <f>"21/1"</f>
        <v>21/1</v>
      </c>
      <c r="B422" s="32" t="s">
        <v>137</v>
      </c>
      <c r="C422" s="33" t="str">
        <f>"60"</f>
        <v>60</v>
      </c>
      <c r="D422" s="33">
        <v>0.56999999999999995</v>
      </c>
      <c r="E422" s="33">
        <v>0</v>
      </c>
      <c r="F422" s="33">
        <v>0.09</v>
      </c>
      <c r="G422" s="33">
        <v>0.09</v>
      </c>
      <c r="H422" s="33">
        <v>2.6</v>
      </c>
      <c r="I422" s="33">
        <v>12.534062799999999</v>
      </c>
      <c r="J422" s="34">
        <v>0</v>
      </c>
      <c r="K422" s="34">
        <v>0</v>
      </c>
      <c r="L422" s="34">
        <v>0</v>
      </c>
      <c r="M422" s="34">
        <v>0</v>
      </c>
      <c r="N422" s="34">
        <v>1.76</v>
      </c>
      <c r="O422" s="34">
        <v>0.12</v>
      </c>
      <c r="P422" s="34">
        <v>0.72</v>
      </c>
      <c r="Q422" s="34">
        <v>0</v>
      </c>
      <c r="R422" s="34">
        <v>0</v>
      </c>
      <c r="S422" s="34">
        <v>0.28000000000000003</v>
      </c>
      <c r="T422" s="34">
        <v>0.65</v>
      </c>
      <c r="U422" s="34">
        <v>116.96</v>
      </c>
      <c r="V422" s="34">
        <v>129.94</v>
      </c>
      <c r="W422" s="34">
        <v>11.83</v>
      </c>
      <c r="X422" s="34">
        <v>10.210000000000001</v>
      </c>
      <c r="Y422" s="34">
        <v>19.98</v>
      </c>
      <c r="Z422" s="34">
        <v>0.46</v>
      </c>
      <c r="AA422" s="34">
        <v>0</v>
      </c>
      <c r="AB422" s="34">
        <v>267.45999999999998</v>
      </c>
      <c r="AC422" s="34">
        <v>45.38</v>
      </c>
      <c r="AD422" s="34">
        <v>0.25</v>
      </c>
      <c r="AE422" s="34">
        <v>0.03</v>
      </c>
      <c r="AF422" s="34">
        <v>0.02</v>
      </c>
      <c r="AG422" s="34">
        <v>0.21</v>
      </c>
      <c r="AH422" s="34">
        <v>0.31</v>
      </c>
      <c r="AI422" s="34">
        <v>10.6</v>
      </c>
      <c r="AJ422" s="34">
        <v>0</v>
      </c>
      <c r="AK422" s="34">
        <v>14.99</v>
      </c>
      <c r="AL422" s="34">
        <v>13.96</v>
      </c>
      <c r="AM422" s="34">
        <v>19.579999999999998</v>
      </c>
      <c r="AN422" s="34">
        <v>19.73</v>
      </c>
      <c r="AO422" s="34">
        <v>3.85</v>
      </c>
      <c r="AP422" s="34">
        <v>14.9</v>
      </c>
      <c r="AQ422" s="34">
        <v>3.89</v>
      </c>
      <c r="AR422" s="34">
        <v>12.54</v>
      </c>
      <c r="AS422" s="34">
        <v>15.65</v>
      </c>
      <c r="AT422" s="34">
        <v>19.649999999999999</v>
      </c>
      <c r="AU422" s="34">
        <v>57.92</v>
      </c>
      <c r="AV422" s="34">
        <v>7.78</v>
      </c>
      <c r="AW422" s="34">
        <v>14.01</v>
      </c>
      <c r="AX422" s="34">
        <v>199.88</v>
      </c>
      <c r="AY422" s="34">
        <v>0</v>
      </c>
      <c r="AZ422" s="34">
        <v>10.66</v>
      </c>
      <c r="BA422" s="34">
        <v>15.62</v>
      </c>
      <c r="BB422" s="34">
        <v>13.64</v>
      </c>
      <c r="BC422" s="34">
        <v>3.5</v>
      </c>
      <c r="BD422" s="34">
        <v>0</v>
      </c>
      <c r="BE422" s="34">
        <v>0</v>
      </c>
      <c r="BF422" s="34">
        <v>0</v>
      </c>
      <c r="BG422" s="34">
        <v>0</v>
      </c>
      <c r="BH422" s="34">
        <v>0</v>
      </c>
      <c r="BI422" s="34">
        <v>0</v>
      </c>
      <c r="BJ422" s="34">
        <v>0</v>
      </c>
      <c r="BK422" s="34">
        <v>0</v>
      </c>
      <c r="BL422" s="34">
        <v>0</v>
      </c>
      <c r="BM422" s="34">
        <v>0</v>
      </c>
      <c r="BN422" s="34">
        <v>0</v>
      </c>
      <c r="BO422" s="34">
        <v>0</v>
      </c>
      <c r="BP422" s="34">
        <v>0</v>
      </c>
      <c r="BQ422" s="34">
        <v>0</v>
      </c>
      <c r="BR422" s="34">
        <v>0</v>
      </c>
      <c r="BS422" s="34">
        <v>0</v>
      </c>
      <c r="BT422" s="34">
        <v>0</v>
      </c>
      <c r="BU422" s="34">
        <v>0</v>
      </c>
      <c r="BV422" s="34">
        <v>0</v>
      </c>
      <c r="BW422" s="34">
        <v>0</v>
      </c>
      <c r="BX422" s="34">
        <v>0</v>
      </c>
      <c r="BY422" s="34">
        <v>0</v>
      </c>
      <c r="BZ422" s="34">
        <v>0</v>
      </c>
      <c r="CA422" s="34">
        <v>0</v>
      </c>
      <c r="CB422" s="34">
        <v>56.23</v>
      </c>
      <c r="CC422" s="33">
        <v>17.510000000000002</v>
      </c>
      <c r="CE422" s="31">
        <v>44.58</v>
      </c>
      <c r="CG422" s="31">
        <v>13.49</v>
      </c>
      <c r="CH422" s="31">
        <v>7.49</v>
      </c>
      <c r="CI422" s="31">
        <v>10.49</v>
      </c>
      <c r="CJ422" s="31">
        <v>512.70000000000005</v>
      </c>
      <c r="CK422" s="31">
        <v>121.4</v>
      </c>
      <c r="CL422" s="31">
        <v>317.05</v>
      </c>
      <c r="CM422" s="31">
        <v>0.25</v>
      </c>
      <c r="CN422" s="31">
        <v>0.12</v>
      </c>
      <c r="CO422" s="31">
        <v>0.18</v>
      </c>
      <c r="CP422" s="31">
        <v>0</v>
      </c>
      <c r="CQ422" s="31">
        <v>0.3</v>
      </c>
      <c r="CR422" s="31">
        <v>10.61</v>
      </c>
    </row>
    <row r="423" spans="1:96" s="31" customFormat="1" ht="24">
      <c r="A423" s="31" t="str">
        <f>"18/2"</f>
        <v>18/2</v>
      </c>
      <c r="B423" s="32" t="s">
        <v>100</v>
      </c>
      <c r="C423" s="33" t="str">
        <f>"200"</f>
        <v>200</v>
      </c>
      <c r="D423" s="33">
        <v>2.56</v>
      </c>
      <c r="E423" s="33">
        <v>0</v>
      </c>
      <c r="F423" s="33">
        <v>1.96</v>
      </c>
      <c r="G423" s="33">
        <v>1.96</v>
      </c>
      <c r="H423" s="33">
        <v>18.88</v>
      </c>
      <c r="I423" s="33">
        <v>101.9141286</v>
      </c>
      <c r="J423" s="34">
        <v>0.28000000000000003</v>
      </c>
      <c r="K423" s="34">
        <v>1.04</v>
      </c>
      <c r="L423" s="34">
        <v>0</v>
      </c>
      <c r="M423" s="34">
        <v>0</v>
      </c>
      <c r="N423" s="34">
        <v>2.02</v>
      </c>
      <c r="O423" s="34">
        <v>15.34</v>
      </c>
      <c r="P423" s="34">
        <v>1.52</v>
      </c>
      <c r="Q423" s="34">
        <v>0</v>
      </c>
      <c r="R423" s="34">
        <v>0</v>
      </c>
      <c r="S423" s="34">
        <v>0.15</v>
      </c>
      <c r="T423" s="34">
        <v>1.63</v>
      </c>
      <c r="U423" s="34">
        <v>311.93</v>
      </c>
      <c r="V423" s="34">
        <v>358.15</v>
      </c>
      <c r="W423" s="34">
        <v>14.63</v>
      </c>
      <c r="X423" s="34">
        <v>18.350000000000001</v>
      </c>
      <c r="Y423" s="34">
        <v>47.75</v>
      </c>
      <c r="Z423" s="34">
        <v>0.8</v>
      </c>
      <c r="AA423" s="34">
        <v>0</v>
      </c>
      <c r="AB423" s="34">
        <v>1046.8800000000001</v>
      </c>
      <c r="AC423" s="34">
        <v>193.68</v>
      </c>
      <c r="AD423" s="34">
        <v>0.99</v>
      </c>
      <c r="AE423" s="34">
        <v>0.08</v>
      </c>
      <c r="AF423" s="34">
        <v>0.05</v>
      </c>
      <c r="AG423" s="34">
        <v>0.81</v>
      </c>
      <c r="AH423" s="34">
        <v>1.49</v>
      </c>
      <c r="AI423" s="34">
        <v>4.9000000000000004</v>
      </c>
      <c r="AJ423" s="34">
        <v>0</v>
      </c>
      <c r="AK423" s="34">
        <v>72.62</v>
      </c>
      <c r="AL423" s="34">
        <v>75.38</v>
      </c>
      <c r="AM423" s="34">
        <v>125.51</v>
      </c>
      <c r="AN423" s="34">
        <v>65.66</v>
      </c>
      <c r="AO423" s="34">
        <v>24.2</v>
      </c>
      <c r="AP423" s="34">
        <v>61.15</v>
      </c>
      <c r="AQ423" s="34">
        <v>23.37</v>
      </c>
      <c r="AR423" s="34">
        <v>83.73</v>
      </c>
      <c r="AS423" s="34">
        <v>74.84</v>
      </c>
      <c r="AT423" s="34">
        <v>138.22999999999999</v>
      </c>
      <c r="AU423" s="34">
        <v>90.77</v>
      </c>
      <c r="AV423" s="34">
        <v>32.29</v>
      </c>
      <c r="AW423" s="34">
        <v>66.03</v>
      </c>
      <c r="AX423" s="34">
        <v>501.74</v>
      </c>
      <c r="AY423" s="34">
        <v>0</v>
      </c>
      <c r="AZ423" s="34">
        <v>132.35</v>
      </c>
      <c r="BA423" s="34">
        <v>76.239999999999995</v>
      </c>
      <c r="BB423" s="34">
        <v>47.32</v>
      </c>
      <c r="BC423" s="34">
        <v>31.54</v>
      </c>
      <c r="BD423" s="34">
        <v>0</v>
      </c>
      <c r="BE423" s="34">
        <v>0</v>
      </c>
      <c r="BF423" s="34">
        <v>0</v>
      </c>
      <c r="BG423" s="34">
        <v>0</v>
      </c>
      <c r="BH423" s="34">
        <v>0</v>
      </c>
      <c r="BI423" s="34">
        <v>0</v>
      </c>
      <c r="BJ423" s="34">
        <v>0</v>
      </c>
      <c r="BK423" s="34">
        <v>0.16</v>
      </c>
      <c r="BL423" s="34">
        <v>0</v>
      </c>
      <c r="BM423" s="34">
        <v>7.0000000000000007E-2</v>
      </c>
      <c r="BN423" s="34">
        <v>0</v>
      </c>
      <c r="BO423" s="34">
        <v>0.01</v>
      </c>
      <c r="BP423" s="34">
        <v>0</v>
      </c>
      <c r="BQ423" s="34">
        <v>0</v>
      </c>
      <c r="BR423" s="34">
        <v>0</v>
      </c>
      <c r="BS423" s="34">
        <v>0.46</v>
      </c>
      <c r="BT423" s="34">
        <v>0</v>
      </c>
      <c r="BU423" s="34">
        <v>0</v>
      </c>
      <c r="BV423" s="34">
        <v>1.02</v>
      </c>
      <c r="BW423" s="34">
        <v>0</v>
      </c>
      <c r="BX423" s="34">
        <v>0</v>
      </c>
      <c r="BY423" s="34">
        <v>0</v>
      </c>
      <c r="BZ423" s="34">
        <v>0</v>
      </c>
      <c r="CA423" s="34">
        <v>0</v>
      </c>
      <c r="CB423" s="34">
        <v>208.84</v>
      </c>
      <c r="CC423" s="33">
        <v>14.2</v>
      </c>
      <c r="CE423" s="31">
        <v>174.48</v>
      </c>
      <c r="CG423" s="31">
        <v>38.69</v>
      </c>
      <c r="CH423" s="31">
        <v>22.64</v>
      </c>
      <c r="CI423" s="31">
        <v>30.67</v>
      </c>
      <c r="CJ423" s="31">
        <v>721.62</v>
      </c>
      <c r="CK423" s="31">
        <v>443.94</v>
      </c>
      <c r="CL423" s="31">
        <v>582.78</v>
      </c>
      <c r="CM423" s="31">
        <v>43.82</v>
      </c>
      <c r="CN423" s="31">
        <v>21.85</v>
      </c>
      <c r="CO423" s="31">
        <v>32.83</v>
      </c>
      <c r="CP423" s="31">
        <v>0</v>
      </c>
      <c r="CQ423" s="31">
        <v>0.8</v>
      </c>
      <c r="CR423" s="31">
        <v>8.61</v>
      </c>
    </row>
    <row r="424" spans="1:96" s="31" customFormat="1">
      <c r="A424" s="31" t="str">
        <f>"297"</f>
        <v>297</v>
      </c>
      <c r="B424" s="32" t="s">
        <v>164</v>
      </c>
      <c r="C424" s="33" t="str">
        <f>"150"</f>
        <v>150</v>
      </c>
      <c r="D424" s="33">
        <v>4.59</v>
      </c>
      <c r="E424" s="33">
        <v>0.03</v>
      </c>
      <c r="F424" s="33">
        <v>13.2</v>
      </c>
      <c r="G424" s="33">
        <v>0.54</v>
      </c>
      <c r="H424" s="33">
        <v>35.4</v>
      </c>
      <c r="I424" s="33">
        <v>184.39407</v>
      </c>
      <c r="J424" s="34">
        <v>1.92</v>
      </c>
      <c r="K424" s="34">
        <v>0.08</v>
      </c>
      <c r="L424" s="34">
        <v>0</v>
      </c>
      <c r="M424" s="34">
        <v>0</v>
      </c>
      <c r="N424" s="34">
        <v>0.49</v>
      </c>
      <c r="O424" s="34">
        <v>31.21</v>
      </c>
      <c r="P424" s="34">
        <v>3.71</v>
      </c>
      <c r="Q424" s="34">
        <v>0</v>
      </c>
      <c r="R424" s="34">
        <v>0</v>
      </c>
      <c r="S424" s="34">
        <v>0</v>
      </c>
      <c r="T424" s="34">
        <v>0.5</v>
      </c>
      <c r="U424" s="34">
        <v>5.51</v>
      </c>
      <c r="V424" s="34">
        <v>86.25</v>
      </c>
      <c r="W424" s="34">
        <v>19.3</v>
      </c>
      <c r="X424" s="34">
        <v>19</v>
      </c>
      <c r="Y424" s="34">
        <v>151.24</v>
      </c>
      <c r="Z424" s="34">
        <v>0.88</v>
      </c>
      <c r="AA424" s="34">
        <v>15</v>
      </c>
      <c r="AB424" s="34">
        <v>10.130000000000001</v>
      </c>
      <c r="AC424" s="34">
        <v>16.88</v>
      </c>
      <c r="AD424" s="34">
        <v>0.59</v>
      </c>
      <c r="AE424" s="34">
        <v>0.05</v>
      </c>
      <c r="AF424" s="34">
        <v>0.03</v>
      </c>
      <c r="AG424" s="34">
        <v>0.85</v>
      </c>
      <c r="AH424" s="34">
        <v>1.86</v>
      </c>
      <c r="AI424" s="34">
        <v>0</v>
      </c>
      <c r="AJ424" s="34">
        <v>0</v>
      </c>
      <c r="AK424" s="34">
        <v>182.84</v>
      </c>
      <c r="AL424" s="34">
        <v>163.21</v>
      </c>
      <c r="AM424" s="34">
        <v>242.89</v>
      </c>
      <c r="AN424" s="34">
        <v>148.65</v>
      </c>
      <c r="AO424" s="34">
        <v>59.42</v>
      </c>
      <c r="AP424" s="34">
        <v>104.63</v>
      </c>
      <c r="AQ424" s="34">
        <v>50.58</v>
      </c>
      <c r="AR424" s="34">
        <v>226.94</v>
      </c>
      <c r="AS424" s="34">
        <v>158.12</v>
      </c>
      <c r="AT424" s="34">
        <v>138.16</v>
      </c>
      <c r="AU424" s="34">
        <v>291.19</v>
      </c>
      <c r="AV424" s="34">
        <v>74.790000000000006</v>
      </c>
      <c r="AW424" s="34">
        <v>142.97999999999999</v>
      </c>
      <c r="AX424" s="34">
        <v>1574.69</v>
      </c>
      <c r="AY424" s="34">
        <v>0</v>
      </c>
      <c r="AZ424" s="34">
        <v>472.16</v>
      </c>
      <c r="BA424" s="34">
        <v>202.88</v>
      </c>
      <c r="BB424" s="34">
        <v>109.34</v>
      </c>
      <c r="BC424" s="34">
        <v>83.67</v>
      </c>
      <c r="BD424" s="34">
        <v>0.1</v>
      </c>
      <c r="BE424" s="34">
        <v>0.05</v>
      </c>
      <c r="BF424" s="34">
        <v>0.02</v>
      </c>
      <c r="BG424" s="34">
        <v>0.06</v>
      </c>
      <c r="BH424" s="34">
        <v>0.06</v>
      </c>
      <c r="BI424" s="34">
        <v>0.28999999999999998</v>
      </c>
      <c r="BJ424" s="34">
        <v>0</v>
      </c>
      <c r="BK424" s="34">
        <v>0.95</v>
      </c>
      <c r="BL424" s="34">
        <v>0</v>
      </c>
      <c r="BM424" s="34">
        <v>0.27</v>
      </c>
      <c r="BN424" s="34">
        <v>0</v>
      </c>
      <c r="BO424" s="34">
        <v>0</v>
      </c>
      <c r="BP424" s="34">
        <v>0</v>
      </c>
      <c r="BQ424" s="34">
        <v>0.06</v>
      </c>
      <c r="BR424" s="34">
        <v>0.09</v>
      </c>
      <c r="BS424" s="34">
        <v>0.71</v>
      </c>
      <c r="BT424" s="34">
        <v>0</v>
      </c>
      <c r="BU424" s="34">
        <v>0</v>
      </c>
      <c r="BV424" s="34">
        <v>0.21</v>
      </c>
      <c r="BW424" s="34">
        <v>0.01</v>
      </c>
      <c r="BX424" s="34">
        <v>0</v>
      </c>
      <c r="BY424" s="34">
        <v>0</v>
      </c>
      <c r="BZ424" s="34">
        <v>0</v>
      </c>
      <c r="CA424" s="34">
        <v>0</v>
      </c>
      <c r="CB424" s="34">
        <v>127.94</v>
      </c>
      <c r="CC424" s="33">
        <v>8.01</v>
      </c>
      <c r="CE424" s="31">
        <v>16.690000000000001</v>
      </c>
      <c r="CG424" s="31">
        <v>0</v>
      </c>
      <c r="CH424" s="31">
        <v>0</v>
      </c>
      <c r="CI424" s="31">
        <v>0</v>
      </c>
      <c r="CJ424" s="31">
        <v>0</v>
      </c>
      <c r="CK424" s="31">
        <v>0</v>
      </c>
      <c r="CL424" s="31">
        <v>0</v>
      </c>
      <c r="CM424" s="31">
        <v>0</v>
      </c>
      <c r="CN424" s="31">
        <v>0</v>
      </c>
      <c r="CO424" s="31">
        <v>0</v>
      </c>
      <c r="CP424" s="31">
        <v>0</v>
      </c>
      <c r="CQ424" s="31">
        <v>0</v>
      </c>
      <c r="CR424" s="31">
        <v>4.8499999999999996</v>
      </c>
    </row>
    <row r="425" spans="1:96" s="31" customFormat="1">
      <c r="A425" s="31" t="str">
        <f>"2/9"</f>
        <v>2/9</v>
      </c>
      <c r="B425" s="32" t="s">
        <v>165</v>
      </c>
      <c r="C425" s="33" t="str">
        <f>"90"</f>
        <v>90</v>
      </c>
      <c r="D425" s="33">
        <v>11.07</v>
      </c>
      <c r="E425" s="33">
        <v>10.78</v>
      </c>
      <c r="F425" s="33">
        <v>10.56</v>
      </c>
      <c r="G425" s="33">
        <v>0.03</v>
      </c>
      <c r="H425" s="33">
        <v>2.19</v>
      </c>
      <c r="I425" s="33">
        <v>147.96035999999998</v>
      </c>
      <c r="J425" s="34">
        <v>4.17</v>
      </c>
      <c r="K425" s="34">
        <v>0.06</v>
      </c>
      <c r="L425" s="34">
        <v>0</v>
      </c>
      <c r="M425" s="34">
        <v>0</v>
      </c>
      <c r="N425" s="34">
        <v>0.21</v>
      </c>
      <c r="O425" s="34">
        <v>1.84</v>
      </c>
      <c r="P425" s="34">
        <v>0.15</v>
      </c>
      <c r="Q425" s="34">
        <v>0</v>
      </c>
      <c r="R425" s="34">
        <v>0</v>
      </c>
      <c r="S425" s="34">
        <v>0</v>
      </c>
      <c r="T425" s="34">
        <v>1.04</v>
      </c>
      <c r="U425" s="34">
        <v>132.44999999999999</v>
      </c>
      <c r="V425" s="34">
        <v>74.11</v>
      </c>
      <c r="W425" s="34">
        <v>11.09</v>
      </c>
      <c r="X425" s="34">
        <v>9.4600000000000009</v>
      </c>
      <c r="Y425" s="34">
        <v>79.040000000000006</v>
      </c>
      <c r="Z425" s="34">
        <v>0.89</v>
      </c>
      <c r="AA425" s="34">
        <v>28.4</v>
      </c>
      <c r="AB425" s="34">
        <v>14.67</v>
      </c>
      <c r="AC425" s="34">
        <v>59.45</v>
      </c>
      <c r="AD425" s="34">
        <v>0.4</v>
      </c>
      <c r="AE425" s="34">
        <v>0.03</v>
      </c>
      <c r="AF425" s="34">
        <v>0.06</v>
      </c>
      <c r="AG425" s="34">
        <v>4.08</v>
      </c>
      <c r="AH425" s="34">
        <v>8.31</v>
      </c>
      <c r="AI425" s="34">
        <v>0.41</v>
      </c>
      <c r="AJ425" s="34">
        <v>0</v>
      </c>
      <c r="AK425" s="34">
        <v>617.96</v>
      </c>
      <c r="AL425" s="34">
        <v>671.93</v>
      </c>
      <c r="AM425" s="34">
        <v>979.34</v>
      </c>
      <c r="AN425" s="34">
        <v>1174.99</v>
      </c>
      <c r="AO425" s="34">
        <v>296.23</v>
      </c>
      <c r="AP425" s="34">
        <v>562.16</v>
      </c>
      <c r="AQ425" s="34">
        <v>3.48</v>
      </c>
      <c r="AR425" s="34">
        <v>564.26</v>
      </c>
      <c r="AS425" s="34">
        <v>8.89</v>
      </c>
      <c r="AT425" s="34">
        <v>10.35</v>
      </c>
      <c r="AU425" s="34">
        <v>9.65</v>
      </c>
      <c r="AV425" s="34">
        <v>299.58999999999997</v>
      </c>
      <c r="AW425" s="34">
        <v>9.09</v>
      </c>
      <c r="AX425" s="34">
        <v>78.3</v>
      </c>
      <c r="AY425" s="34">
        <v>0</v>
      </c>
      <c r="AZ425" s="34">
        <v>24.74</v>
      </c>
      <c r="BA425" s="34">
        <v>13.46</v>
      </c>
      <c r="BB425" s="34">
        <v>386.12</v>
      </c>
      <c r="BC425" s="34">
        <v>137.55000000000001</v>
      </c>
      <c r="BD425" s="34">
        <v>0.05</v>
      </c>
      <c r="BE425" s="34">
        <v>0.02</v>
      </c>
      <c r="BF425" s="34">
        <v>0.01</v>
      </c>
      <c r="BG425" s="34">
        <v>0.03</v>
      </c>
      <c r="BH425" s="34">
        <v>0.03</v>
      </c>
      <c r="BI425" s="34">
        <v>0.16</v>
      </c>
      <c r="BJ425" s="34">
        <v>0</v>
      </c>
      <c r="BK425" s="34">
        <v>0.45</v>
      </c>
      <c r="BL425" s="34">
        <v>0</v>
      </c>
      <c r="BM425" s="34">
        <v>0.14000000000000001</v>
      </c>
      <c r="BN425" s="34">
        <v>0</v>
      </c>
      <c r="BO425" s="34">
        <v>0</v>
      </c>
      <c r="BP425" s="34">
        <v>0</v>
      </c>
      <c r="BQ425" s="34">
        <v>0.03</v>
      </c>
      <c r="BR425" s="34">
        <v>0.05</v>
      </c>
      <c r="BS425" s="34">
        <v>0.37</v>
      </c>
      <c r="BT425" s="34">
        <v>0</v>
      </c>
      <c r="BU425" s="34">
        <v>0</v>
      </c>
      <c r="BV425" s="34">
        <v>0.03</v>
      </c>
      <c r="BW425" s="34">
        <v>0</v>
      </c>
      <c r="BX425" s="34">
        <v>0</v>
      </c>
      <c r="BY425" s="34">
        <v>0</v>
      </c>
      <c r="BZ425" s="34">
        <v>0</v>
      </c>
      <c r="CA425" s="34">
        <v>0</v>
      </c>
      <c r="CB425" s="34">
        <v>93.23</v>
      </c>
      <c r="CC425" s="33">
        <v>54.78</v>
      </c>
      <c r="CE425" s="31">
        <v>30.84</v>
      </c>
      <c r="CG425" s="31">
        <v>10.11</v>
      </c>
      <c r="CH425" s="31">
        <v>5.07</v>
      </c>
      <c r="CI425" s="31">
        <v>7.59</v>
      </c>
      <c r="CJ425" s="31">
        <v>42.33</v>
      </c>
      <c r="CK425" s="31">
        <v>14.56</v>
      </c>
      <c r="CL425" s="31">
        <v>28.45</v>
      </c>
      <c r="CM425" s="31">
        <v>0.59</v>
      </c>
      <c r="CN425" s="31">
        <v>0.31</v>
      </c>
      <c r="CO425" s="31">
        <v>0.46</v>
      </c>
      <c r="CP425" s="31">
        <v>0</v>
      </c>
      <c r="CQ425" s="31">
        <v>0.45</v>
      </c>
      <c r="CR425" s="31">
        <v>33.200000000000003</v>
      </c>
    </row>
    <row r="426" spans="1:96" s="31" customFormat="1">
      <c r="A426" s="31" t="str">
        <f>"2"</f>
        <v>2</v>
      </c>
      <c r="B426" s="32" t="s">
        <v>95</v>
      </c>
      <c r="C426" s="33" t="str">
        <f>"36,8"</f>
        <v>36,8</v>
      </c>
      <c r="D426" s="33">
        <v>2.4300000000000002</v>
      </c>
      <c r="E426" s="33">
        <v>0</v>
      </c>
      <c r="F426" s="33">
        <v>0.24</v>
      </c>
      <c r="G426" s="33">
        <v>0.24</v>
      </c>
      <c r="H426" s="33">
        <v>17.260000000000002</v>
      </c>
      <c r="I426" s="33">
        <v>82.395567999999997</v>
      </c>
      <c r="J426" s="34">
        <v>0</v>
      </c>
      <c r="K426" s="34">
        <v>0</v>
      </c>
      <c r="L426" s="34">
        <v>0</v>
      </c>
      <c r="M426" s="34">
        <v>0</v>
      </c>
      <c r="N426" s="34">
        <v>0.4</v>
      </c>
      <c r="O426" s="34">
        <v>16.78</v>
      </c>
      <c r="P426" s="34">
        <v>7.0000000000000007E-2</v>
      </c>
      <c r="Q426" s="34">
        <v>0</v>
      </c>
      <c r="R426" s="34">
        <v>0</v>
      </c>
      <c r="S426" s="34">
        <v>0</v>
      </c>
      <c r="T426" s="34">
        <v>0.66</v>
      </c>
      <c r="U426" s="34">
        <v>0</v>
      </c>
      <c r="V426" s="34">
        <v>0</v>
      </c>
      <c r="W426" s="34">
        <v>0</v>
      </c>
      <c r="X426" s="34">
        <v>0</v>
      </c>
      <c r="Y426" s="34">
        <v>0</v>
      </c>
      <c r="Z426" s="34">
        <v>0</v>
      </c>
      <c r="AA426" s="34">
        <v>0</v>
      </c>
      <c r="AB426" s="34">
        <v>0</v>
      </c>
      <c r="AC426" s="34">
        <v>0</v>
      </c>
      <c r="AD426" s="34">
        <v>0</v>
      </c>
      <c r="AE426" s="34">
        <v>0</v>
      </c>
      <c r="AF426" s="34">
        <v>0</v>
      </c>
      <c r="AG426" s="34">
        <v>0</v>
      </c>
      <c r="AH426" s="34">
        <v>0</v>
      </c>
      <c r="AI426" s="34">
        <v>0</v>
      </c>
      <c r="AJ426" s="34">
        <v>0</v>
      </c>
      <c r="AK426" s="34">
        <v>117.5</v>
      </c>
      <c r="AL426" s="34">
        <v>122.3</v>
      </c>
      <c r="AM426" s="34">
        <v>187.29</v>
      </c>
      <c r="AN426" s="34">
        <v>62.11</v>
      </c>
      <c r="AO426" s="34">
        <v>36.82</v>
      </c>
      <c r="AP426" s="34">
        <v>73.64</v>
      </c>
      <c r="AQ426" s="34">
        <v>27.85</v>
      </c>
      <c r="AR426" s="34">
        <v>133.19</v>
      </c>
      <c r="AS426" s="34">
        <v>82.6</v>
      </c>
      <c r="AT426" s="34">
        <v>115.26</v>
      </c>
      <c r="AU426" s="34">
        <v>95.09</v>
      </c>
      <c r="AV426" s="34">
        <v>49.94</v>
      </c>
      <c r="AW426" s="34">
        <v>88.36</v>
      </c>
      <c r="AX426" s="34">
        <v>738.93</v>
      </c>
      <c r="AY426" s="34">
        <v>0</v>
      </c>
      <c r="AZ426" s="34">
        <v>240.76</v>
      </c>
      <c r="BA426" s="34">
        <v>104.69</v>
      </c>
      <c r="BB426" s="34">
        <v>69.47</v>
      </c>
      <c r="BC426" s="34">
        <v>55.07</v>
      </c>
      <c r="BD426" s="34">
        <v>0</v>
      </c>
      <c r="BE426" s="34">
        <v>0</v>
      </c>
      <c r="BF426" s="34">
        <v>0</v>
      </c>
      <c r="BG426" s="34">
        <v>0</v>
      </c>
      <c r="BH426" s="34">
        <v>0</v>
      </c>
      <c r="BI426" s="34">
        <v>0</v>
      </c>
      <c r="BJ426" s="34">
        <v>0</v>
      </c>
      <c r="BK426" s="34">
        <v>0.03</v>
      </c>
      <c r="BL426" s="34">
        <v>0</v>
      </c>
      <c r="BM426" s="34">
        <v>0</v>
      </c>
      <c r="BN426" s="34">
        <v>0</v>
      </c>
      <c r="BO426" s="34">
        <v>0</v>
      </c>
      <c r="BP426" s="34">
        <v>0</v>
      </c>
      <c r="BQ426" s="34">
        <v>0</v>
      </c>
      <c r="BR426" s="34">
        <v>0</v>
      </c>
      <c r="BS426" s="34">
        <v>0.02</v>
      </c>
      <c r="BT426" s="34">
        <v>0</v>
      </c>
      <c r="BU426" s="34">
        <v>0</v>
      </c>
      <c r="BV426" s="34">
        <v>0.1</v>
      </c>
      <c r="BW426" s="34">
        <v>0.01</v>
      </c>
      <c r="BX426" s="34">
        <v>0</v>
      </c>
      <c r="BY426" s="34">
        <v>0</v>
      </c>
      <c r="BZ426" s="34">
        <v>0</v>
      </c>
      <c r="CA426" s="34">
        <v>0</v>
      </c>
      <c r="CB426" s="34">
        <v>14.39</v>
      </c>
      <c r="CC426" s="33">
        <v>2.65</v>
      </c>
      <c r="CE426" s="31">
        <v>0</v>
      </c>
      <c r="CG426" s="31">
        <v>0</v>
      </c>
      <c r="CH426" s="31">
        <v>0</v>
      </c>
      <c r="CI426" s="31">
        <v>0</v>
      </c>
      <c r="CJ426" s="31">
        <v>802.15</v>
      </c>
      <c r="CK426" s="31">
        <v>309.04000000000002</v>
      </c>
      <c r="CL426" s="31">
        <v>555.6</v>
      </c>
      <c r="CM426" s="31">
        <v>6.42</v>
      </c>
      <c r="CN426" s="31">
        <v>6.42</v>
      </c>
      <c r="CO426" s="31">
        <v>6.42</v>
      </c>
      <c r="CP426" s="31">
        <v>0</v>
      </c>
      <c r="CQ426" s="31">
        <v>0</v>
      </c>
      <c r="CR426" s="31">
        <v>2.21</v>
      </c>
    </row>
    <row r="427" spans="1:96" s="31" customFormat="1">
      <c r="A427" s="31" t="str">
        <f>"3"</f>
        <v>3</v>
      </c>
      <c r="B427" s="32" t="s">
        <v>104</v>
      </c>
      <c r="C427" s="33" t="str">
        <f>"20"</f>
        <v>20</v>
      </c>
      <c r="D427" s="33">
        <v>1.32</v>
      </c>
      <c r="E427" s="33">
        <v>0</v>
      </c>
      <c r="F427" s="33">
        <v>0.24</v>
      </c>
      <c r="G427" s="33">
        <v>0.24</v>
      </c>
      <c r="H427" s="33">
        <v>8.34</v>
      </c>
      <c r="I427" s="33">
        <v>38.676000000000002</v>
      </c>
      <c r="J427" s="34">
        <v>0.04</v>
      </c>
      <c r="K427" s="34">
        <v>0</v>
      </c>
      <c r="L427" s="34">
        <v>0</v>
      </c>
      <c r="M427" s="34">
        <v>0</v>
      </c>
      <c r="N427" s="34">
        <v>0.24</v>
      </c>
      <c r="O427" s="34">
        <v>6.44</v>
      </c>
      <c r="P427" s="34">
        <v>1.66</v>
      </c>
      <c r="Q427" s="34">
        <v>0</v>
      </c>
      <c r="R427" s="34">
        <v>0</v>
      </c>
      <c r="S427" s="34">
        <v>0.2</v>
      </c>
      <c r="T427" s="34">
        <v>0.5</v>
      </c>
      <c r="U427" s="34">
        <v>122</v>
      </c>
      <c r="V427" s="34">
        <v>49</v>
      </c>
      <c r="W427" s="34">
        <v>7</v>
      </c>
      <c r="X427" s="34">
        <v>9.4</v>
      </c>
      <c r="Y427" s="34">
        <v>31.6</v>
      </c>
      <c r="Z427" s="34">
        <v>0.78</v>
      </c>
      <c r="AA427" s="34">
        <v>0</v>
      </c>
      <c r="AB427" s="34">
        <v>1</v>
      </c>
      <c r="AC427" s="34">
        <v>0.2</v>
      </c>
      <c r="AD427" s="34">
        <v>0.28000000000000003</v>
      </c>
      <c r="AE427" s="34">
        <v>0.04</v>
      </c>
      <c r="AF427" s="34">
        <v>0.02</v>
      </c>
      <c r="AG427" s="34">
        <v>0.14000000000000001</v>
      </c>
      <c r="AH427" s="34">
        <v>0.4</v>
      </c>
      <c r="AI427" s="34">
        <v>0</v>
      </c>
      <c r="AJ427" s="34">
        <v>0</v>
      </c>
      <c r="AK427" s="34">
        <v>0</v>
      </c>
      <c r="AL427" s="34">
        <v>0</v>
      </c>
      <c r="AM427" s="34">
        <v>85.4</v>
      </c>
      <c r="AN427" s="34">
        <v>44.6</v>
      </c>
      <c r="AO427" s="34">
        <v>18.600000000000001</v>
      </c>
      <c r="AP427" s="34">
        <v>39.6</v>
      </c>
      <c r="AQ427" s="34">
        <v>16</v>
      </c>
      <c r="AR427" s="34">
        <v>74.2</v>
      </c>
      <c r="AS427" s="34">
        <v>59.4</v>
      </c>
      <c r="AT427" s="34">
        <v>58.2</v>
      </c>
      <c r="AU427" s="34">
        <v>92.8</v>
      </c>
      <c r="AV427" s="34">
        <v>24.8</v>
      </c>
      <c r="AW427" s="34">
        <v>62</v>
      </c>
      <c r="AX427" s="34">
        <v>305.8</v>
      </c>
      <c r="AY427" s="34">
        <v>0</v>
      </c>
      <c r="AZ427" s="34">
        <v>105.2</v>
      </c>
      <c r="BA427" s="34">
        <v>58.2</v>
      </c>
      <c r="BB427" s="34">
        <v>36</v>
      </c>
      <c r="BC427" s="34">
        <v>26</v>
      </c>
      <c r="BD427" s="34">
        <v>0</v>
      </c>
      <c r="BE427" s="34">
        <v>0</v>
      </c>
      <c r="BF427" s="34">
        <v>0</v>
      </c>
      <c r="BG427" s="34">
        <v>0</v>
      </c>
      <c r="BH427" s="34">
        <v>0</v>
      </c>
      <c r="BI427" s="34">
        <v>0</v>
      </c>
      <c r="BJ427" s="34">
        <v>0</v>
      </c>
      <c r="BK427" s="34">
        <v>0.03</v>
      </c>
      <c r="BL427" s="34">
        <v>0</v>
      </c>
      <c r="BM427" s="34">
        <v>0</v>
      </c>
      <c r="BN427" s="34">
        <v>0</v>
      </c>
      <c r="BO427" s="34">
        <v>0</v>
      </c>
      <c r="BP427" s="34">
        <v>0</v>
      </c>
      <c r="BQ427" s="34">
        <v>0</v>
      </c>
      <c r="BR427" s="34">
        <v>0</v>
      </c>
      <c r="BS427" s="34">
        <v>0.02</v>
      </c>
      <c r="BT427" s="34">
        <v>0</v>
      </c>
      <c r="BU427" s="34">
        <v>0</v>
      </c>
      <c r="BV427" s="34">
        <v>0.1</v>
      </c>
      <c r="BW427" s="34">
        <v>0.02</v>
      </c>
      <c r="BX427" s="34">
        <v>0</v>
      </c>
      <c r="BY427" s="34">
        <v>0</v>
      </c>
      <c r="BZ427" s="34">
        <v>0</v>
      </c>
      <c r="CA427" s="34">
        <v>0</v>
      </c>
      <c r="CB427" s="34">
        <v>9.4</v>
      </c>
      <c r="CC427" s="33">
        <v>1.48</v>
      </c>
      <c r="CE427" s="31">
        <v>0.17</v>
      </c>
      <c r="CG427" s="31">
        <v>0</v>
      </c>
      <c r="CH427" s="31">
        <v>0</v>
      </c>
      <c r="CI427" s="31">
        <v>0</v>
      </c>
      <c r="CJ427" s="31">
        <v>0</v>
      </c>
      <c r="CK427" s="31">
        <v>0</v>
      </c>
      <c r="CL427" s="31">
        <v>0</v>
      </c>
      <c r="CM427" s="31">
        <v>0</v>
      </c>
      <c r="CN427" s="31">
        <v>0</v>
      </c>
      <c r="CO427" s="31">
        <v>0</v>
      </c>
      <c r="CP427" s="31">
        <v>0</v>
      </c>
      <c r="CQ427" s="31">
        <v>0</v>
      </c>
      <c r="CR427" s="31">
        <v>1.23</v>
      </c>
    </row>
    <row r="428" spans="1:96" s="31" customFormat="1">
      <c r="A428" s="31" t="str">
        <f>"5"</f>
        <v>5</v>
      </c>
      <c r="B428" s="32" t="s">
        <v>105</v>
      </c>
      <c r="C428" s="33" t="str">
        <f>"200"</f>
        <v>200</v>
      </c>
      <c r="D428" s="33">
        <v>1</v>
      </c>
      <c r="E428" s="33">
        <v>0</v>
      </c>
      <c r="F428" s="33">
        <v>0.2</v>
      </c>
      <c r="G428" s="33">
        <v>0</v>
      </c>
      <c r="H428" s="33">
        <v>20.6</v>
      </c>
      <c r="I428" s="33">
        <v>86.47999999999999</v>
      </c>
      <c r="J428" s="34">
        <v>0</v>
      </c>
      <c r="K428" s="34">
        <v>0</v>
      </c>
      <c r="L428" s="34">
        <v>0</v>
      </c>
      <c r="M428" s="34">
        <v>0</v>
      </c>
      <c r="N428" s="34">
        <v>19.8</v>
      </c>
      <c r="O428" s="34">
        <v>0.4</v>
      </c>
      <c r="P428" s="34">
        <v>0.4</v>
      </c>
      <c r="Q428" s="34">
        <v>0</v>
      </c>
      <c r="R428" s="34">
        <v>0</v>
      </c>
      <c r="S428" s="34">
        <v>1</v>
      </c>
      <c r="T428" s="34">
        <v>0.6</v>
      </c>
      <c r="U428" s="34">
        <v>12</v>
      </c>
      <c r="V428" s="34">
        <v>240</v>
      </c>
      <c r="W428" s="34">
        <v>14</v>
      </c>
      <c r="X428" s="34">
        <v>8</v>
      </c>
      <c r="Y428" s="34">
        <v>14</v>
      </c>
      <c r="Z428" s="34">
        <v>2.8</v>
      </c>
      <c r="AA428" s="34">
        <v>0</v>
      </c>
      <c r="AB428" s="34">
        <v>0</v>
      </c>
      <c r="AC428" s="34">
        <v>0</v>
      </c>
      <c r="AD428" s="34">
        <v>0.2</v>
      </c>
      <c r="AE428" s="34">
        <v>0.02</v>
      </c>
      <c r="AF428" s="34">
        <v>0.02</v>
      </c>
      <c r="AG428" s="34">
        <v>0.2</v>
      </c>
      <c r="AH428" s="34">
        <v>0.4</v>
      </c>
      <c r="AI428" s="34">
        <v>4</v>
      </c>
      <c r="AJ428" s="34">
        <v>0.4</v>
      </c>
      <c r="AK428" s="34">
        <v>16</v>
      </c>
      <c r="AL428" s="34">
        <v>20</v>
      </c>
      <c r="AM428" s="34">
        <v>28</v>
      </c>
      <c r="AN428" s="34">
        <v>28</v>
      </c>
      <c r="AO428" s="34">
        <v>4</v>
      </c>
      <c r="AP428" s="34">
        <v>16</v>
      </c>
      <c r="AQ428" s="34">
        <v>4</v>
      </c>
      <c r="AR428" s="34">
        <v>14</v>
      </c>
      <c r="AS428" s="34">
        <v>26</v>
      </c>
      <c r="AT428" s="34">
        <v>16</v>
      </c>
      <c r="AU428" s="34">
        <v>116</v>
      </c>
      <c r="AV428" s="34">
        <v>10</v>
      </c>
      <c r="AW428" s="34">
        <v>22</v>
      </c>
      <c r="AX428" s="34">
        <v>64</v>
      </c>
      <c r="AY428" s="34">
        <v>0</v>
      </c>
      <c r="AZ428" s="34">
        <v>20</v>
      </c>
      <c r="BA428" s="34">
        <v>24</v>
      </c>
      <c r="BB428" s="34">
        <v>10</v>
      </c>
      <c r="BC428" s="34">
        <v>8</v>
      </c>
      <c r="BD428" s="34">
        <v>0</v>
      </c>
      <c r="BE428" s="34">
        <v>0</v>
      </c>
      <c r="BF428" s="34">
        <v>0</v>
      </c>
      <c r="BG428" s="34">
        <v>0</v>
      </c>
      <c r="BH428" s="34">
        <v>0</v>
      </c>
      <c r="BI428" s="34">
        <v>0</v>
      </c>
      <c r="BJ428" s="34">
        <v>0</v>
      </c>
      <c r="BK428" s="34">
        <v>0</v>
      </c>
      <c r="BL428" s="34">
        <v>0</v>
      </c>
      <c r="BM428" s="34">
        <v>0</v>
      </c>
      <c r="BN428" s="34">
        <v>0</v>
      </c>
      <c r="BO428" s="34">
        <v>0</v>
      </c>
      <c r="BP428" s="34">
        <v>0</v>
      </c>
      <c r="BQ428" s="34">
        <v>0</v>
      </c>
      <c r="BR428" s="34">
        <v>0</v>
      </c>
      <c r="BS428" s="34">
        <v>0</v>
      </c>
      <c r="BT428" s="34">
        <v>0</v>
      </c>
      <c r="BU428" s="34">
        <v>0</v>
      </c>
      <c r="BV428" s="34">
        <v>0</v>
      </c>
      <c r="BW428" s="34">
        <v>0</v>
      </c>
      <c r="BX428" s="34">
        <v>0</v>
      </c>
      <c r="BY428" s="34">
        <v>0</v>
      </c>
      <c r="BZ428" s="34">
        <v>0</v>
      </c>
      <c r="CA428" s="34">
        <v>0</v>
      </c>
      <c r="CB428" s="34">
        <v>176.2</v>
      </c>
      <c r="CC428" s="33">
        <v>9.84</v>
      </c>
      <c r="CE428" s="31">
        <v>0</v>
      </c>
      <c r="CG428" s="31">
        <v>4</v>
      </c>
      <c r="CH428" s="31">
        <v>4</v>
      </c>
      <c r="CI428" s="31">
        <v>4</v>
      </c>
      <c r="CJ428" s="31">
        <v>400</v>
      </c>
      <c r="CK428" s="31">
        <v>182</v>
      </c>
      <c r="CL428" s="31">
        <v>291</v>
      </c>
      <c r="CM428" s="31">
        <v>0.6</v>
      </c>
      <c r="CN428" s="31">
        <v>0.6</v>
      </c>
      <c r="CO428" s="31">
        <v>0.6</v>
      </c>
      <c r="CP428" s="31">
        <v>0</v>
      </c>
      <c r="CQ428" s="31">
        <v>0</v>
      </c>
      <c r="CR428" s="31">
        <v>8.1999999999999993</v>
      </c>
    </row>
    <row r="429" spans="1:96" s="28" customFormat="1">
      <c r="A429" s="28" t="str">
        <f>"13"</f>
        <v>13</v>
      </c>
      <c r="B429" s="29" t="s">
        <v>106</v>
      </c>
      <c r="C429" s="30" t="str">
        <f>"150"</f>
        <v>150</v>
      </c>
      <c r="D429" s="30">
        <v>0.6</v>
      </c>
      <c r="E429" s="30">
        <v>0</v>
      </c>
      <c r="F429" s="30">
        <v>0.6</v>
      </c>
      <c r="G429" s="30">
        <v>0.6</v>
      </c>
      <c r="H429" s="30">
        <v>17.399999999999999</v>
      </c>
      <c r="I429" s="30">
        <v>73.02</v>
      </c>
      <c r="J429" s="18">
        <v>0.15</v>
      </c>
      <c r="K429" s="18">
        <v>0</v>
      </c>
      <c r="L429" s="18">
        <v>0</v>
      </c>
      <c r="M429" s="18">
        <v>0</v>
      </c>
      <c r="N429" s="18">
        <v>13.5</v>
      </c>
      <c r="O429" s="18">
        <v>1.2</v>
      </c>
      <c r="P429" s="18">
        <v>2.7</v>
      </c>
      <c r="Q429" s="18">
        <v>0</v>
      </c>
      <c r="R429" s="18">
        <v>0</v>
      </c>
      <c r="S429" s="18">
        <v>1.2</v>
      </c>
      <c r="T429" s="18">
        <v>0.75</v>
      </c>
      <c r="U429" s="18">
        <v>39</v>
      </c>
      <c r="V429" s="18">
        <v>417</v>
      </c>
      <c r="W429" s="18">
        <v>24</v>
      </c>
      <c r="X429" s="18">
        <v>13.5</v>
      </c>
      <c r="Y429" s="18">
        <v>16.5</v>
      </c>
      <c r="Z429" s="18">
        <v>3.3</v>
      </c>
      <c r="AA429" s="18">
        <v>0</v>
      </c>
      <c r="AB429" s="18">
        <v>45</v>
      </c>
      <c r="AC429" s="18">
        <v>7.5</v>
      </c>
      <c r="AD429" s="18">
        <v>0.3</v>
      </c>
      <c r="AE429" s="18">
        <v>0.05</v>
      </c>
      <c r="AF429" s="18">
        <v>0.03</v>
      </c>
      <c r="AG429" s="18">
        <v>0.45</v>
      </c>
      <c r="AH429" s="18">
        <v>0.6</v>
      </c>
      <c r="AI429" s="18">
        <v>15</v>
      </c>
      <c r="AJ429" s="18">
        <v>0</v>
      </c>
      <c r="AK429" s="18">
        <v>18</v>
      </c>
      <c r="AL429" s="18">
        <v>19.5</v>
      </c>
      <c r="AM429" s="18">
        <v>28.5</v>
      </c>
      <c r="AN429" s="18">
        <v>27</v>
      </c>
      <c r="AO429" s="18">
        <v>4.5</v>
      </c>
      <c r="AP429" s="18">
        <v>16.5</v>
      </c>
      <c r="AQ429" s="18">
        <v>4.5</v>
      </c>
      <c r="AR429" s="18">
        <v>13.5</v>
      </c>
      <c r="AS429" s="18">
        <v>25.5</v>
      </c>
      <c r="AT429" s="18">
        <v>15</v>
      </c>
      <c r="AU429" s="18">
        <v>117</v>
      </c>
      <c r="AV429" s="18">
        <v>10.5</v>
      </c>
      <c r="AW429" s="18">
        <v>21</v>
      </c>
      <c r="AX429" s="18">
        <v>63</v>
      </c>
      <c r="AY429" s="18">
        <v>0</v>
      </c>
      <c r="AZ429" s="18">
        <v>19.5</v>
      </c>
      <c r="BA429" s="18">
        <v>24</v>
      </c>
      <c r="BB429" s="18">
        <v>9</v>
      </c>
      <c r="BC429" s="18">
        <v>7.5</v>
      </c>
      <c r="BD429" s="18">
        <v>0</v>
      </c>
      <c r="BE429" s="18">
        <v>0</v>
      </c>
      <c r="BF429" s="18">
        <v>0</v>
      </c>
      <c r="BG429" s="18">
        <v>0</v>
      </c>
      <c r="BH429" s="18">
        <v>0</v>
      </c>
      <c r="BI429" s="18">
        <v>0</v>
      </c>
      <c r="BJ429" s="18">
        <v>0</v>
      </c>
      <c r="BK429" s="18">
        <v>0</v>
      </c>
      <c r="BL429" s="18">
        <v>0</v>
      </c>
      <c r="BM429" s="18">
        <v>0</v>
      </c>
      <c r="BN429" s="18">
        <v>0</v>
      </c>
      <c r="BO429" s="18">
        <v>0</v>
      </c>
      <c r="BP429" s="18">
        <v>0</v>
      </c>
      <c r="BQ429" s="18">
        <v>0</v>
      </c>
      <c r="BR429" s="18">
        <v>0</v>
      </c>
      <c r="BS429" s="18">
        <v>0</v>
      </c>
      <c r="BT429" s="18">
        <v>0</v>
      </c>
      <c r="BU429" s="18">
        <v>0</v>
      </c>
      <c r="BV429" s="18">
        <v>0</v>
      </c>
      <c r="BW429" s="18">
        <v>0</v>
      </c>
      <c r="BX429" s="18">
        <v>0</v>
      </c>
      <c r="BY429" s="18">
        <v>0</v>
      </c>
      <c r="BZ429" s="18">
        <v>0</v>
      </c>
      <c r="CA429" s="18">
        <v>0</v>
      </c>
      <c r="CB429" s="18">
        <v>129.44999999999999</v>
      </c>
      <c r="CC429" s="30">
        <v>27</v>
      </c>
      <c r="CE429" s="28">
        <v>7.5</v>
      </c>
      <c r="CG429" s="28">
        <v>2</v>
      </c>
      <c r="CH429" s="28">
        <v>2</v>
      </c>
      <c r="CI429" s="28">
        <v>2</v>
      </c>
      <c r="CJ429" s="28">
        <v>150</v>
      </c>
      <c r="CK429" s="28">
        <v>150</v>
      </c>
      <c r="CL429" s="28">
        <v>150</v>
      </c>
      <c r="CM429" s="28">
        <v>0</v>
      </c>
      <c r="CN429" s="28">
        <v>0</v>
      </c>
      <c r="CO429" s="28">
        <v>0</v>
      </c>
      <c r="CP429" s="28">
        <v>0</v>
      </c>
      <c r="CQ429" s="28">
        <v>0</v>
      </c>
      <c r="CR429" s="28">
        <v>22.5</v>
      </c>
    </row>
    <row r="430" spans="1:96" s="38" customFormat="1" ht="11.4">
      <c r="B430" s="35" t="s">
        <v>107</v>
      </c>
      <c r="C430" s="36"/>
      <c r="D430" s="36">
        <v>24.14</v>
      </c>
      <c r="E430" s="36">
        <v>10.81</v>
      </c>
      <c r="F430" s="36">
        <v>27.1</v>
      </c>
      <c r="G430" s="36">
        <v>3.7</v>
      </c>
      <c r="H430" s="36">
        <v>122.67</v>
      </c>
      <c r="I430" s="36">
        <v>727.37</v>
      </c>
      <c r="J430" s="37">
        <v>6.55</v>
      </c>
      <c r="K430" s="37">
        <v>1.18</v>
      </c>
      <c r="L430" s="37">
        <v>0</v>
      </c>
      <c r="M430" s="37">
        <v>0</v>
      </c>
      <c r="N430" s="37">
        <v>38.42</v>
      </c>
      <c r="O430" s="37">
        <v>73.319999999999993</v>
      </c>
      <c r="P430" s="37">
        <v>10.93</v>
      </c>
      <c r="Q430" s="37">
        <v>0</v>
      </c>
      <c r="R430" s="37">
        <v>0</v>
      </c>
      <c r="S430" s="37">
        <v>2.83</v>
      </c>
      <c r="T430" s="37">
        <v>6.34</v>
      </c>
      <c r="U430" s="37">
        <v>739.84</v>
      </c>
      <c r="V430" s="37">
        <v>1354.45</v>
      </c>
      <c r="W430" s="37">
        <v>101.85</v>
      </c>
      <c r="X430" s="37">
        <v>87.91</v>
      </c>
      <c r="Y430" s="37">
        <v>360.12</v>
      </c>
      <c r="Z430" s="37">
        <v>9.91</v>
      </c>
      <c r="AA430" s="37">
        <v>43.4</v>
      </c>
      <c r="AB430" s="37">
        <v>1385.14</v>
      </c>
      <c r="AC430" s="37">
        <v>323.08999999999997</v>
      </c>
      <c r="AD430" s="37">
        <v>3.01</v>
      </c>
      <c r="AE430" s="37">
        <v>0.28999999999999998</v>
      </c>
      <c r="AF430" s="37">
        <v>0.23</v>
      </c>
      <c r="AG430" s="37">
        <v>6.75</v>
      </c>
      <c r="AH430" s="37">
        <v>13.36</v>
      </c>
      <c r="AI430" s="37">
        <v>34.909999999999997</v>
      </c>
      <c r="AJ430" s="37">
        <v>0.4</v>
      </c>
      <c r="AK430" s="37">
        <v>1039.9100000000001</v>
      </c>
      <c r="AL430" s="37">
        <v>1086.27</v>
      </c>
      <c r="AM430" s="37">
        <v>1696.52</v>
      </c>
      <c r="AN430" s="37">
        <v>1570.74</v>
      </c>
      <c r="AO430" s="37">
        <v>447.63</v>
      </c>
      <c r="AP430" s="37">
        <v>888.57</v>
      </c>
      <c r="AQ430" s="37">
        <v>133.66999999999999</v>
      </c>
      <c r="AR430" s="37">
        <v>1122.3699999999999</v>
      </c>
      <c r="AS430" s="37">
        <v>451.01</v>
      </c>
      <c r="AT430" s="37">
        <v>510.85</v>
      </c>
      <c r="AU430" s="37">
        <v>870.42</v>
      </c>
      <c r="AV430" s="37">
        <v>509.69</v>
      </c>
      <c r="AW430" s="37">
        <v>425.47</v>
      </c>
      <c r="AX430" s="37">
        <v>3526.33</v>
      </c>
      <c r="AY430" s="37">
        <v>0</v>
      </c>
      <c r="AZ430" s="37">
        <v>1025.3699999999999</v>
      </c>
      <c r="BA430" s="37">
        <v>519.09</v>
      </c>
      <c r="BB430" s="37">
        <v>680.9</v>
      </c>
      <c r="BC430" s="37">
        <v>352.84</v>
      </c>
      <c r="BD430" s="37">
        <v>0.15</v>
      </c>
      <c r="BE430" s="37">
        <v>7.0000000000000007E-2</v>
      </c>
      <c r="BF430" s="37">
        <v>0.04</v>
      </c>
      <c r="BG430" s="37">
        <v>0.09</v>
      </c>
      <c r="BH430" s="37">
        <v>0.1</v>
      </c>
      <c r="BI430" s="37">
        <v>0.45</v>
      </c>
      <c r="BJ430" s="37">
        <v>0</v>
      </c>
      <c r="BK430" s="37">
        <v>1.61</v>
      </c>
      <c r="BL430" s="37">
        <v>0</v>
      </c>
      <c r="BM430" s="37">
        <v>0.48</v>
      </c>
      <c r="BN430" s="37">
        <v>0.01</v>
      </c>
      <c r="BO430" s="37">
        <v>0.01</v>
      </c>
      <c r="BP430" s="37">
        <v>0</v>
      </c>
      <c r="BQ430" s="37">
        <v>0.09</v>
      </c>
      <c r="BR430" s="37">
        <v>0.14000000000000001</v>
      </c>
      <c r="BS430" s="37">
        <v>1.59</v>
      </c>
      <c r="BT430" s="37">
        <v>0</v>
      </c>
      <c r="BU430" s="37">
        <v>0</v>
      </c>
      <c r="BV430" s="37">
        <v>1.46</v>
      </c>
      <c r="BW430" s="37">
        <v>0.04</v>
      </c>
      <c r="BX430" s="37">
        <v>0</v>
      </c>
      <c r="BY430" s="37">
        <v>0</v>
      </c>
      <c r="BZ430" s="37">
        <v>0</v>
      </c>
      <c r="CA430" s="37">
        <v>0</v>
      </c>
      <c r="CB430" s="37">
        <v>815.68</v>
      </c>
      <c r="CC430" s="36">
        <f>SUM($CC$421:$CC$429)</f>
        <v>135.47000000000003</v>
      </c>
      <c r="CD430" s="38">
        <f>$I$430/$I$431*100</f>
        <v>52.414752255498229</v>
      </c>
      <c r="CE430" s="38">
        <v>274.25</v>
      </c>
      <c r="CG430" s="38">
        <v>68.290000000000006</v>
      </c>
      <c r="CH430" s="38">
        <v>41.2</v>
      </c>
      <c r="CI430" s="38">
        <v>54.74</v>
      </c>
      <c r="CJ430" s="38">
        <v>2628.81</v>
      </c>
      <c r="CK430" s="38">
        <v>1220.94</v>
      </c>
      <c r="CL430" s="38">
        <v>1924.87</v>
      </c>
      <c r="CM430" s="38">
        <v>51.67</v>
      </c>
      <c r="CN430" s="38">
        <v>29.3</v>
      </c>
      <c r="CO430" s="38">
        <v>40.5</v>
      </c>
      <c r="CP430" s="38">
        <v>0</v>
      </c>
      <c r="CQ430" s="38">
        <v>1.55</v>
      </c>
    </row>
    <row r="431" spans="1:96" s="38" customFormat="1" ht="11.4">
      <c r="B431" s="35" t="s">
        <v>108</v>
      </c>
      <c r="C431" s="36"/>
      <c r="D431" s="36">
        <v>49.46</v>
      </c>
      <c r="E431" s="36">
        <v>29.67</v>
      </c>
      <c r="F431" s="36">
        <v>42.35</v>
      </c>
      <c r="G431" s="36">
        <v>5.33</v>
      </c>
      <c r="H431" s="36">
        <v>204.3</v>
      </c>
      <c r="I431" s="36">
        <v>1387.72</v>
      </c>
      <c r="J431" s="37">
        <v>15.77</v>
      </c>
      <c r="K431" s="37">
        <v>1.9</v>
      </c>
      <c r="L431" s="37">
        <v>0</v>
      </c>
      <c r="M431" s="37">
        <v>0</v>
      </c>
      <c r="N431" s="37">
        <v>74.84</v>
      </c>
      <c r="O431" s="37">
        <v>115.83</v>
      </c>
      <c r="P431" s="37">
        <v>13.63</v>
      </c>
      <c r="Q431" s="37">
        <v>0</v>
      </c>
      <c r="R431" s="37">
        <v>0</v>
      </c>
      <c r="S431" s="37">
        <v>4.05</v>
      </c>
      <c r="T431" s="37">
        <v>10.33</v>
      </c>
      <c r="U431" s="37">
        <v>1166.26</v>
      </c>
      <c r="V431" s="37">
        <v>1698.68</v>
      </c>
      <c r="W431" s="37">
        <v>412.73</v>
      </c>
      <c r="X431" s="37">
        <v>137.77000000000001</v>
      </c>
      <c r="Y431" s="37">
        <v>749.05</v>
      </c>
      <c r="Z431" s="37">
        <v>11.11</v>
      </c>
      <c r="AA431" s="37">
        <v>118</v>
      </c>
      <c r="AB431" s="37">
        <v>1436.04</v>
      </c>
      <c r="AC431" s="37">
        <v>428.38</v>
      </c>
      <c r="AD431" s="37">
        <v>4.3499999999999996</v>
      </c>
      <c r="AE431" s="37">
        <v>0.42</v>
      </c>
      <c r="AF431" s="37">
        <v>0.65</v>
      </c>
      <c r="AG431" s="37">
        <v>7.91</v>
      </c>
      <c r="AH431" s="37">
        <v>19.64</v>
      </c>
      <c r="AI431" s="37">
        <v>35.950000000000003</v>
      </c>
      <c r="AJ431" s="37">
        <v>0.4</v>
      </c>
      <c r="AK431" s="37">
        <v>2302.34</v>
      </c>
      <c r="AL431" s="37">
        <v>2202.85</v>
      </c>
      <c r="AM431" s="37">
        <v>3543.01</v>
      </c>
      <c r="AN431" s="37">
        <v>2927.46</v>
      </c>
      <c r="AO431" s="37">
        <v>975.69</v>
      </c>
      <c r="AP431" s="37">
        <v>1797.3</v>
      </c>
      <c r="AQ431" s="37">
        <v>445.19</v>
      </c>
      <c r="AR431" s="37">
        <v>2297.1999999999998</v>
      </c>
      <c r="AS431" s="37">
        <v>819.5</v>
      </c>
      <c r="AT431" s="37">
        <v>954.81</v>
      </c>
      <c r="AU431" s="37">
        <v>1452.79</v>
      </c>
      <c r="AV431" s="37">
        <v>1086.04</v>
      </c>
      <c r="AW431" s="37">
        <v>755.32</v>
      </c>
      <c r="AX431" s="37">
        <v>5944.31</v>
      </c>
      <c r="AY431" s="37">
        <v>0.78</v>
      </c>
      <c r="AZ431" s="37">
        <v>2026.63</v>
      </c>
      <c r="BA431" s="37">
        <v>987.27</v>
      </c>
      <c r="BB431" s="37">
        <v>1803.73</v>
      </c>
      <c r="BC431" s="37">
        <v>600.80999999999995</v>
      </c>
      <c r="BD431" s="37">
        <v>0.22</v>
      </c>
      <c r="BE431" s="37">
        <v>0.1</v>
      </c>
      <c r="BF431" s="37">
        <v>0.06</v>
      </c>
      <c r="BG431" s="37">
        <v>0.13</v>
      </c>
      <c r="BH431" s="37">
        <v>0.14000000000000001</v>
      </c>
      <c r="BI431" s="37">
        <v>0.66</v>
      </c>
      <c r="BJ431" s="37">
        <v>0</v>
      </c>
      <c r="BK431" s="37">
        <v>2.2799999999999998</v>
      </c>
      <c r="BL431" s="37">
        <v>0</v>
      </c>
      <c r="BM431" s="37">
        <v>0.7</v>
      </c>
      <c r="BN431" s="37">
        <v>0.01</v>
      </c>
      <c r="BO431" s="37">
        <v>0.02</v>
      </c>
      <c r="BP431" s="37">
        <v>0</v>
      </c>
      <c r="BQ431" s="37">
        <v>0.13</v>
      </c>
      <c r="BR431" s="37">
        <v>0.21</v>
      </c>
      <c r="BS431" s="37">
        <v>3.04</v>
      </c>
      <c r="BT431" s="37">
        <v>0</v>
      </c>
      <c r="BU431" s="37">
        <v>0</v>
      </c>
      <c r="BV431" s="37">
        <v>2.17</v>
      </c>
      <c r="BW431" s="37">
        <v>0.06</v>
      </c>
      <c r="BX431" s="37">
        <v>0.02</v>
      </c>
      <c r="BY431" s="37">
        <v>0</v>
      </c>
      <c r="BZ431" s="37">
        <v>0</v>
      </c>
      <c r="CA431" s="37">
        <v>0</v>
      </c>
      <c r="CB431" s="37">
        <v>1243.3800000000001</v>
      </c>
      <c r="CC431" s="36">
        <v>208.86</v>
      </c>
      <c r="CE431" s="38">
        <v>357.33</v>
      </c>
      <c r="CG431" s="38">
        <v>112.35</v>
      </c>
      <c r="CH431" s="38">
        <v>62.71</v>
      </c>
      <c r="CI431" s="38">
        <v>87.53</v>
      </c>
      <c r="CJ431" s="38">
        <v>6450.69</v>
      </c>
      <c r="CK431" s="38">
        <v>2765.54</v>
      </c>
      <c r="CL431" s="38">
        <v>4608.1099999999997</v>
      </c>
      <c r="CM431" s="38">
        <v>106.97</v>
      </c>
      <c r="CN431" s="38">
        <v>63.78</v>
      </c>
      <c r="CO431" s="38">
        <v>85.39</v>
      </c>
      <c r="CP431" s="38">
        <v>14</v>
      </c>
      <c r="CQ431" s="38">
        <v>2.4500000000000002</v>
      </c>
    </row>
    <row r="432" spans="1:96" hidden="1">
      <c r="C432" s="16"/>
      <c r="D432" s="16"/>
      <c r="E432" s="16"/>
      <c r="F432" s="16"/>
      <c r="G432" s="16"/>
      <c r="H432" s="16"/>
      <c r="I432" s="16"/>
    </row>
    <row r="433" spans="1:96" hidden="1">
      <c r="B433" s="14" t="s">
        <v>109</v>
      </c>
      <c r="C433" s="16"/>
      <c r="D433" s="16">
        <v>16</v>
      </c>
      <c r="E433" s="16"/>
      <c r="F433" s="16">
        <v>23</v>
      </c>
      <c r="G433" s="16"/>
      <c r="H433" s="16">
        <v>61</v>
      </c>
      <c r="I433" s="16"/>
    </row>
    <row r="434" spans="1:96" hidden="1">
      <c r="C434" s="16"/>
      <c r="D434" s="16"/>
      <c r="E434" s="16"/>
      <c r="F434" s="16"/>
      <c r="G434" s="16"/>
      <c r="H434" s="16"/>
      <c r="I434" s="16"/>
    </row>
    <row r="435" spans="1:96" hidden="1">
      <c r="C435" s="16"/>
      <c r="D435" s="16"/>
      <c r="E435" s="16"/>
      <c r="F435" s="16"/>
      <c r="G435" s="16"/>
      <c r="H435" s="16"/>
      <c r="I435" s="16"/>
    </row>
    <row r="436" spans="1:96">
      <c r="B436" s="27" t="s">
        <v>175</v>
      </c>
      <c r="C436" s="16"/>
      <c r="D436" s="16"/>
      <c r="E436" s="16"/>
      <c r="F436" s="16"/>
      <c r="G436" s="16"/>
      <c r="H436" s="16"/>
      <c r="I436" s="16"/>
    </row>
    <row r="437" spans="1:96">
      <c r="B437" s="27" t="s">
        <v>91</v>
      </c>
      <c r="C437" s="16"/>
      <c r="D437" s="16"/>
      <c r="E437" s="16"/>
      <c r="F437" s="16"/>
      <c r="G437" s="16"/>
      <c r="H437" s="16"/>
      <c r="I437" s="16"/>
    </row>
    <row r="438" spans="1:96" s="31" customFormat="1" ht="24">
      <c r="A438" s="31" t="str">
        <f>"11/4"</f>
        <v>11/4</v>
      </c>
      <c r="B438" s="32" t="s">
        <v>143</v>
      </c>
      <c r="C438" s="33" t="str">
        <f>"180"</f>
        <v>180</v>
      </c>
      <c r="D438" s="33">
        <v>5.89</v>
      </c>
      <c r="E438" s="33">
        <v>2.12</v>
      </c>
      <c r="F438" s="33">
        <v>5.94</v>
      </c>
      <c r="G438" s="33">
        <v>1.19</v>
      </c>
      <c r="H438" s="33">
        <v>29.3</v>
      </c>
      <c r="I438" s="33">
        <v>192.8354994</v>
      </c>
      <c r="J438" s="34">
        <v>3.67</v>
      </c>
      <c r="K438" s="34">
        <v>0.1</v>
      </c>
      <c r="L438" s="34">
        <v>0</v>
      </c>
      <c r="M438" s="34">
        <v>0</v>
      </c>
      <c r="N438" s="34">
        <v>6.96</v>
      </c>
      <c r="O438" s="34">
        <v>21.16</v>
      </c>
      <c r="P438" s="34">
        <v>1.18</v>
      </c>
      <c r="Q438" s="34">
        <v>0</v>
      </c>
      <c r="R438" s="34">
        <v>0</v>
      </c>
      <c r="S438" s="34">
        <v>7.0000000000000007E-2</v>
      </c>
      <c r="T438" s="34">
        <v>1.86</v>
      </c>
      <c r="U438" s="34">
        <v>388.7</v>
      </c>
      <c r="V438" s="34">
        <v>160.69999999999999</v>
      </c>
      <c r="W438" s="34">
        <v>88.55</v>
      </c>
      <c r="X438" s="34">
        <v>34.94</v>
      </c>
      <c r="Y438" s="34">
        <v>131.11000000000001</v>
      </c>
      <c r="Z438" s="34">
        <v>0.95</v>
      </c>
      <c r="AA438" s="34">
        <v>19.440000000000001</v>
      </c>
      <c r="AB438" s="34">
        <v>22.32</v>
      </c>
      <c r="AC438" s="34">
        <v>37.17</v>
      </c>
      <c r="AD438" s="34">
        <v>0.15</v>
      </c>
      <c r="AE438" s="34">
        <v>0.13</v>
      </c>
      <c r="AF438" s="34">
        <v>0.1</v>
      </c>
      <c r="AG438" s="34">
        <v>0.52</v>
      </c>
      <c r="AH438" s="34">
        <v>2.2400000000000002</v>
      </c>
      <c r="AI438" s="34">
        <v>0.37</v>
      </c>
      <c r="AJ438" s="34">
        <v>0</v>
      </c>
      <c r="AK438" s="34">
        <v>271.14</v>
      </c>
      <c r="AL438" s="34">
        <v>256.20999999999998</v>
      </c>
      <c r="AM438" s="34">
        <v>709.12</v>
      </c>
      <c r="AN438" s="34">
        <v>249.61</v>
      </c>
      <c r="AO438" s="34">
        <v>150.97</v>
      </c>
      <c r="AP438" s="34">
        <v>225.33</v>
      </c>
      <c r="AQ438" s="34">
        <v>91.83</v>
      </c>
      <c r="AR438" s="34">
        <v>296.86</v>
      </c>
      <c r="AS438" s="34">
        <v>365.3</v>
      </c>
      <c r="AT438" s="34">
        <v>144.91999999999999</v>
      </c>
      <c r="AU438" s="34">
        <v>222.37</v>
      </c>
      <c r="AV438" s="34">
        <v>89.46</v>
      </c>
      <c r="AW438" s="34">
        <v>102.54</v>
      </c>
      <c r="AX438" s="34">
        <v>757.25</v>
      </c>
      <c r="AY438" s="34">
        <v>0</v>
      </c>
      <c r="AZ438" s="34">
        <v>276.13</v>
      </c>
      <c r="BA438" s="34">
        <v>239.16</v>
      </c>
      <c r="BB438" s="34">
        <v>265.05</v>
      </c>
      <c r="BC438" s="34">
        <v>78.930000000000007</v>
      </c>
      <c r="BD438" s="34">
        <v>0.11</v>
      </c>
      <c r="BE438" s="34">
        <v>0.05</v>
      </c>
      <c r="BF438" s="34">
        <v>0.03</v>
      </c>
      <c r="BG438" s="34">
        <v>0.06</v>
      </c>
      <c r="BH438" s="34">
        <v>7.0000000000000007E-2</v>
      </c>
      <c r="BI438" s="34">
        <v>0.32</v>
      </c>
      <c r="BJ438" s="34">
        <v>0</v>
      </c>
      <c r="BK438" s="34">
        <v>0.95</v>
      </c>
      <c r="BL438" s="34">
        <v>0</v>
      </c>
      <c r="BM438" s="34">
        <v>0.28999999999999998</v>
      </c>
      <c r="BN438" s="34">
        <v>0.01</v>
      </c>
      <c r="BO438" s="34">
        <v>0</v>
      </c>
      <c r="BP438" s="34">
        <v>0</v>
      </c>
      <c r="BQ438" s="34">
        <v>0.06</v>
      </c>
      <c r="BR438" s="34">
        <v>0.1</v>
      </c>
      <c r="BS438" s="34">
        <v>0.88</v>
      </c>
      <c r="BT438" s="34">
        <v>0</v>
      </c>
      <c r="BU438" s="34">
        <v>0</v>
      </c>
      <c r="BV438" s="34">
        <v>0.7</v>
      </c>
      <c r="BW438" s="34">
        <v>0.01</v>
      </c>
      <c r="BX438" s="34">
        <v>0</v>
      </c>
      <c r="BY438" s="34">
        <v>0</v>
      </c>
      <c r="BZ438" s="34">
        <v>0</v>
      </c>
      <c r="CA438" s="34">
        <v>0</v>
      </c>
      <c r="CB438" s="34">
        <v>149.02000000000001</v>
      </c>
      <c r="CC438" s="33">
        <v>20.18</v>
      </c>
      <c r="CE438" s="31">
        <v>23.16</v>
      </c>
      <c r="CG438" s="31">
        <v>26.35</v>
      </c>
      <c r="CH438" s="31">
        <v>12.18</v>
      </c>
      <c r="CI438" s="31">
        <v>19.260000000000002</v>
      </c>
      <c r="CJ438" s="31">
        <v>1169.8599999999999</v>
      </c>
      <c r="CK438" s="31">
        <v>517.30999999999995</v>
      </c>
      <c r="CL438" s="31">
        <v>843.58</v>
      </c>
      <c r="CM438" s="31">
        <v>21.3</v>
      </c>
      <c r="CN438" s="31">
        <v>9.66</v>
      </c>
      <c r="CO438" s="31">
        <v>15.48</v>
      </c>
      <c r="CP438" s="31">
        <v>3.6</v>
      </c>
      <c r="CQ438" s="31">
        <v>0.9</v>
      </c>
      <c r="CR438" s="31">
        <v>12.23</v>
      </c>
    </row>
    <row r="439" spans="1:96" s="31" customFormat="1">
      <c r="A439" s="31" t="str">
        <f>"1/6"</f>
        <v>1/6</v>
      </c>
      <c r="B439" s="32" t="s">
        <v>112</v>
      </c>
      <c r="C439" s="33" t="str">
        <f>"40"</f>
        <v>40</v>
      </c>
      <c r="D439" s="33">
        <v>5.08</v>
      </c>
      <c r="E439" s="33">
        <v>5.08</v>
      </c>
      <c r="F439" s="33">
        <v>4.5999999999999996</v>
      </c>
      <c r="G439" s="33">
        <v>0</v>
      </c>
      <c r="H439" s="33">
        <v>0.28000000000000003</v>
      </c>
      <c r="I439" s="33">
        <v>62.783999999999999</v>
      </c>
      <c r="J439" s="34">
        <v>1.2</v>
      </c>
      <c r="K439" s="34">
        <v>0</v>
      </c>
      <c r="L439" s="34">
        <v>0</v>
      </c>
      <c r="M439" s="34">
        <v>0</v>
      </c>
      <c r="N439" s="34">
        <v>0.28000000000000003</v>
      </c>
      <c r="O439" s="34">
        <v>0</v>
      </c>
      <c r="P439" s="34">
        <v>0</v>
      </c>
      <c r="Q439" s="34">
        <v>0</v>
      </c>
      <c r="R439" s="34">
        <v>0</v>
      </c>
      <c r="S439" s="34">
        <v>0</v>
      </c>
      <c r="T439" s="34">
        <v>0.4</v>
      </c>
      <c r="U439" s="34">
        <v>53.6</v>
      </c>
      <c r="V439" s="34">
        <v>56</v>
      </c>
      <c r="W439" s="34">
        <v>22</v>
      </c>
      <c r="X439" s="34">
        <v>4.8</v>
      </c>
      <c r="Y439" s="34">
        <v>76.8</v>
      </c>
      <c r="Z439" s="34">
        <v>1</v>
      </c>
      <c r="AA439" s="34">
        <v>100</v>
      </c>
      <c r="AB439" s="34">
        <v>24</v>
      </c>
      <c r="AC439" s="34">
        <v>104</v>
      </c>
      <c r="AD439" s="34">
        <v>0.24</v>
      </c>
      <c r="AE439" s="34">
        <v>0.03</v>
      </c>
      <c r="AF439" s="34">
        <v>0.18</v>
      </c>
      <c r="AG439" s="34">
        <v>0.08</v>
      </c>
      <c r="AH439" s="34">
        <v>1.44</v>
      </c>
      <c r="AI439" s="34">
        <v>0</v>
      </c>
      <c r="AJ439" s="34">
        <v>0</v>
      </c>
      <c r="AK439" s="34">
        <v>308.8</v>
      </c>
      <c r="AL439" s="34">
        <v>238.8</v>
      </c>
      <c r="AM439" s="34">
        <v>432.4</v>
      </c>
      <c r="AN439" s="34">
        <v>361.2</v>
      </c>
      <c r="AO439" s="34">
        <v>169.6</v>
      </c>
      <c r="AP439" s="34">
        <v>244</v>
      </c>
      <c r="AQ439" s="34">
        <v>81.599999999999994</v>
      </c>
      <c r="AR439" s="34">
        <v>260.8</v>
      </c>
      <c r="AS439" s="34">
        <v>284</v>
      </c>
      <c r="AT439" s="34">
        <v>314.8</v>
      </c>
      <c r="AU439" s="34">
        <v>491.6</v>
      </c>
      <c r="AV439" s="34">
        <v>136</v>
      </c>
      <c r="AW439" s="34">
        <v>166.4</v>
      </c>
      <c r="AX439" s="34">
        <v>709.2</v>
      </c>
      <c r="AY439" s="34">
        <v>5.6</v>
      </c>
      <c r="AZ439" s="34">
        <v>158.4</v>
      </c>
      <c r="BA439" s="34">
        <v>371.2</v>
      </c>
      <c r="BB439" s="34">
        <v>190.4</v>
      </c>
      <c r="BC439" s="34">
        <v>117.2</v>
      </c>
      <c r="BD439" s="34">
        <v>0</v>
      </c>
      <c r="BE439" s="34">
        <v>0</v>
      </c>
      <c r="BF439" s="34">
        <v>0</v>
      </c>
      <c r="BG439" s="34">
        <v>0</v>
      </c>
      <c r="BH439" s="34">
        <v>0</v>
      </c>
      <c r="BI439" s="34">
        <v>0</v>
      </c>
      <c r="BJ439" s="34">
        <v>0</v>
      </c>
      <c r="BK439" s="34">
        <v>0</v>
      </c>
      <c r="BL439" s="34">
        <v>0</v>
      </c>
      <c r="BM439" s="34">
        <v>0</v>
      </c>
      <c r="BN439" s="34">
        <v>0</v>
      </c>
      <c r="BO439" s="34">
        <v>0</v>
      </c>
      <c r="BP439" s="34">
        <v>0</v>
      </c>
      <c r="BQ439" s="34">
        <v>0</v>
      </c>
      <c r="BR439" s="34">
        <v>0</v>
      </c>
      <c r="BS439" s="34">
        <v>0</v>
      </c>
      <c r="BT439" s="34">
        <v>0</v>
      </c>
      <c r="BU439" s="34">
        <v>0</v>
      </c>
      <c r="BV439" s="34">
        <v>0</v>
      </c>
      <c r="BW439" s="34">
        <v>0</v>
      </c>
      <c r="BX439" s="34">
        <v>0</v>
      </c>
      <c r="BY439" s="34">
        <v>0</v>
      </c>
      <c r="BZ439" s="34">
        <v>0</v>
      </c>
      <c r="CA439" s="34">
        <v>0</v>
      </c>
      <c r="CB439" s="34">
        <v>29.64</v>
      </c>
      <c r="CC439" s="33">
        <v>14.52</v>
      </c>
      <c r="CE439" s="31">
        <v>104</v>
      </c>
      <c r="CG439" s="31">
        <v>5.65</v>
      </c>
      <c r="CH439" s="31">
        <v>4.75</v>
      </c>
      <c r="CI439" s="31">
        <v>5.2</v>
      </c>
      <c r="CJ439" s="31">
        <v>810</v>
      </c>
      <c r="CK439" s="31">
        <v>517.5</v>
      </c>
      <c r="CL439" s="31">
        <v>663.75</v>
      </c>
      <c r="CM439" s="31">
        <v>2.5</v>
      </c>
      <c r="CN439" s="31">
        <v>1.75</v>
      </c>
      <c r="CO439" s="31">
        <v>2.13</v>
      </c>
      <c r="CP439" s="31">
        <v>0</v>
      </c>
      <c r="CQ439" s="31">
        <v>0</v>
      </c>
      <c r="CR439" s="31">
        <v>8.8000000000000007</v>
      </c>
    </row>
    <row r="440" spans="1:96" s="31" customFormat="1">
      <c r="A440" s="31" t="str">
        <f>"4/13"</f>
        <v>4/13</v>
      </c>
      <c r="B440" s="32" t="s">
        <v>113</v>
      </c>
      <c r="C440" s="33" t="str">
        <f>"10"</f>
        <v>10</v>
      </c>
      <c r="D440" s="33">
        <v>2.3199999999999998</v>
      </c>
      <c r="E440" s="33">
        <v>2.3199999999999998</v>
      </c>
      <c r="F440" s="33">
        <v>2.95</v>
      </c>
      <c r="G440" s="33">
        <v>0</v>
      </c>
      <c r="H440" s="33">
        <v>0</v>
      </c>
      <c r="I440" s="33">
        <v>36.43</v>
      </c>
      <c r="J440" s="34">
        <v>1.59</v>
      </c>
      <c r="K440" s="34">
        <v>0</v>
      </c>
      <c r="L440" s="34">
        <v>0</v>
      </c>
      <c r="M440" s="34">
        <v>0</v>
      </c>
      <c r="N440" s="34">
        <v>0</v>
      </c>
      <c r="O440" s="34">
        <v>0</v>
      </c>
      <c r="P440" s="34">
        <v>0</v>
      </c>
      <c r="Q440" s="34">
        <v>0</v>
      </c>
      <c r="R440" s="34">
        <v>0</v>
      </c>
      <c r="S440" s="34">
        <v>0.2</v>
      </c>
      <c r="T440" s="34">
        <v>0.43</v>
      </c>
      <c r="U440" s="34">
        <v>81</v>
      </c>
      <c r="V440" s="34">
        <v>8.8000000000000007</v>
      </c>
      <c r="W440" s="34">
        <v>88</v>
      </c>
      <c r="X440" s="34">
        <v>3.5</v>
      </c>
      <c r="Y440" s="34">
        <v>50</v>
      </c>
      <c r="Z440" s="34">
        <v>0.1</v>
      </c>
      <c r="AA440" s="34">
        <v>26</v>
      </c>
      <c r="AB440" s="34">
        <v>17</v>
      </c>
      <c r="AC440" s="34">
        <v>28.8</v>
      </c>
      <c r="AD440" s="34">
        <v>0.05</v>
      </c>
      <c r="AE440" s="34">
        <v>0</v>
      </c>
      <c r="AF440" s="34">
        <v>0.03</v>
      </c>
      <c r="AG440" s="34">
        <v>0.02</v>
      </c>
      <c r="AH440" s="34">
        <v>0.61</v>
      </c>
      <c r="AI440" s="34">
        <v>7.0000000000000007E-2</v>
      </c>
      <c r="AJ440" s="34">
        <v>0</v>
      </c>
      <c r="AK440" s="34">
        <v>169</v>
      </c>
      <c r="AL440" s="34">
        <v>97</v>
      </c>
      <c r="AM440" s="34">
        <v>193</v>
      </c>
      <c r="AN440" s="34">
        <v>153</v>
      </c>
      <c r="AO440" s="34">
        <v>54</v>
      </c>
      <c r="AP440" s="34">
        <v>92</v>
      </c>
      <c r="AQ440" s="34">
        <v>66</v>
      </c>
      <c r="AR440" s="34">
        <v>122</v>
      </c>
      <c r="AS440" s="34">
        <v>60</v>
      </c>
      <c r="AT440" s="34">
        <v>71</v>
      </c>
      <c r="AU440" s="34">
        <v>135</v>
      </c>
      <c r="AV440" s="34">
        <v>149</v>
      </c>
      <c r="AW440" s="34">
        <v>38</v>
      </c>
      <c r="AX440" s="34">
        <v>460</v>
      </c>
      <c r="AY440" s="34">
        <v>0</v>
      </c>
      <c r="AZ440" s="34">
        <v>232</v>
      </c>
      <c r="BA440" s="34">
        <v>120</v>
      </c>
      <c r="BB440" s="34">
        <v>135</v>
      </c>
      <c r="BC440" s="34">
        <v>21</v>
      </c>
      <c r="BD440" s="34">
        <v>0</v>
      </c>
      <c r="BE440" s="34">
        <v>0.01</v>
      </c>
      <c r="BF440" s="34">
        <v>0.04</v>
      </c>
      <c r="BG440" s="34">
        <v>0.13</v>
      </c>
      <c r="BH440" s="34">
        <v>0.12</v>
      </c>
      <c r="BI440" s="34">
        <v>0.24</v>
      </c>
      <c r="BJ440" s="34">
        <v>0.03</v>
      </c>
      <c r="BK440" s="34">
        <v>0.62</v>
      </c>
      <c r="BL440" s="34">
        <v>0.02</v>
      </c>
      <c r="BM440" s="34">
        <v>0.34</v>
      </c>
      <c r="BN440" s="34">
        <v>0.02</v>
      </c>
      <c r="BO440" s="34">
        <v>0</v>
      </c>
      <c r="BP440" s="34">
        <v>0</v>
      </c>
      <c r="BQ440" s="34">
        <v>0.04</v>
      </c>
      <c r="BR440" s="34">
        <v>0.05</v>
      </c>
      <c r="BS440" s="34">
        <v>0.68</v>
      </c>
      <c r="BT440" s="34">
        <v>0</v>
      </c>
      <c r="BU440" s="34">
        <v>0</v>
      </c>
      <c r="BV440" s="34">
        <v>7.0000000000000007E-2</v>
      </c>
      <c r="BW440" s="34">
        <v>0</v>
      </c>
      <c r="BX440" s="34">
        <v>0</v>
      </c>
      <c r="BY440" s="34">
        <v>0</v>
      </c>
      <c r="BZ440" s="34">
        <v>0</v>
      </c>
      <c r="CA440" s="34">
        <v>0</v>
      </c>
      <c r="CB440" s="34">
        <v>4.0999999999999996</v>
      </c>
      <c r="CC440" s="33">
        <v>11.58</v>
      </c>
      <c r="CE440" s="31">
        <v>28.83</v>
      </c>
      <c r="CG440" s="31">
        <v>0</v>
      </c>
      <c r="CH440" s="31">
        <v>0</v>
      </c>
      <c r="CI440" s="31">
        <v>0</v>
      </c>
      <c r="CJ440" s="31">
        <v>500</v>
      </c>
      <c r="CK440" s="31">
        <v>370</v>
      </c>
      <c r="CL440" s="31">
        <v>435</v>
      </c>
      <c r="CM440" s="31">
        <v>1.53</v>
      </c>
      <c r="CN440" s="31">
        <v>0.97</v>
      </c>
      <c r="CO440" s="31">
        <v>1.25</v>
      </c>
      <c r="CP440" s="31">
        <v>0</v>
      </c>
      <c r="CQ440" s="31">
        <v>0</v>
      </c>
      <c r="CR440" s="31">
        <v>7.02</v>
      </c>
    </row>
    <row r="441" spans="1:96" s="31" customFormat="1">
      <c r="A441" s="31" t="str">
        <f>"2"</f>
        <v>2</v>
      </c>
      <c r="B441" s="32" t="s">
        <v>95</v>
      </c>
      <c r="C441" s="33" t="str">
        <f>"40"</f>
        <v>40</v>
      </c>
      <c r="D441" s="33">
        <v>2.64</v>
      </c>
      <c r="E441" s="33">
        <v>0</v>
      </c>
      <c r="F441" s="33">
        <v>0.26</v>
      </c>
      <c r="G441" s="33">
        <v>0.26</v>
      </c>
      <c r="H441" s="33">
        <v>18.760000000000002</v>
      </c>
      <c r="I441" s="33">
        <v>89.560399999999987</v>
      </c>
      <c r="J441" s="34">
        <v>0</v>
      </c>
      <c r="K441" s="34">
        <v>0</v>
      </c>
      <c r="L441" s="34">
        <v>0</v>
      </c>
      <c r="M441" s="34">
        <v>0</v>
      </c>
      <c r="N441" s="34">
        <v>0.44</v>
      </c>
      <c r="O441" s="34">
        <v>18.239999999999998</v>
      </c>
      <c r="P441" s="34">
        <v>0.08</v>
      </c>
      <c r="Q441" s="34">
        <v>0</v>
      </c>
      <c r="R441" s="34">
        <v>0</v>
      </c>
      <c r="S441" s="34">
        <v>0</v>
      </c>
      <c r="T441" s="34">
        <v>0.72</v>
      </c>
      <c r="U441" s="34">
        <v>0</v>
      </c>
      <c r="V441" s="34">
        <v>0</v>
      </c>
      <c r="W441" s="34">
        <v>0</v>
      </c>
      <c r="X441" s="34">
        <v>0</v>
      </c>
      <c r="Y441" s="34">
        <v>0</v>
      </c>
      <c r="Z441" s="34">
        <v>0</v>
      </c>
      <c r="AA441" s="34">
        <v>0</v>
      </c>
      <c r="AB441" s="34">
        <v>0</v>
      </c>
      <c r="AC441" s="34">
        <v>0</v>
      </c>
      <c r="AD441" s="34">
        <v>0</v>
      </c>
      <c r="AE441" s="34">
        <v>0</v>
      </c>
      <c r="AF441" s="34">
        <v>0</v>
      </c>
      <c r="AG441" s="34">
        <v>0</v>
      </c>
      <c r="AH441" s="34">
        <v>0</v>
      </c>
      <c r="AI441" s="34">
        <v>0</v>
      </c>
      <c r="AJ441" s="34">
        <v>0</v>
      </c>
      <c r="AK441" s="34">
        <v>127.72</v>
      </c>
      <c r="AL441" s="34">
        <v>132.94</v>
      </c>
      <c r="AM441" s="34">
        <v>203.58</v>
      </c>
      <c r="AN441" s="34">
        <v>67.510000000000005</v>
      </c>
      <c r="AO441" s="34">
        <v>40.020000000000003</v>
      </c>
      <c r="AP441" s="34">
        <v>80.040000000000006</v>
      </c>
      <c r="AQ441" s="34">
        <v>30.28</v>
      </c>
      <c r="AR441" s="34">
        <v>144.77000000000001</v>
      </c>
      <c r="AS441" s="34">
        <v>89.78</v>
      </c>
      <c r="AT441" s="34">
        <v>125.28</v>
      </c>
      <c r="AU441" s="34">
        <v>103.36</v>
      </c>
      <c r="AV441" s="34">
        <v>54.29</v>
      </c>
      <c r="AW441" s="34">
        <v>96.05</v>
      </c>
      <c r="AX441" s="34">
        <v>803.18</v>
      </c>
      <c r="AY441" s="34">
        <v>0</v>
      </c>
      <c r="AZ441" s="34">
        <v>261.7</v>
      </c>
      <c r="BA441" s="34">
        <v>113.8</v>
      </c>
      <c r="BB441" s="34">
        <v>75.52</v>
      </c>
      <c r="BC441" s="34">
        <v>59.86</v>
      </c>
      <c r="BD441" s="34">
        <v>0</v>
      </c>
      <c r="BE441" s="34">
        <v>0</v>
      </c>
      <c r="BF441" s="34">
        <v>0</v>
      </c>
      <c r="BG441" s="34">
        <v>0</v>
      </c>
      <c r="BH441" s="34">
        <v>0</v>
      </c>
      <c r="BI441" s="34">
        <v>0</v>
      </c>
      <c r="BJ441" s="34">
        <v>0</v>
      </c>
      <c r="BK441" s="34">
        <v>0.03</v>
      </c>
      <c r="BL441" s="34">
        <v>0</v>
      </c>
      <c r="BM441" s="34">
        <v>0</v>
      </c>
      <c r="BN441" s="34">
        <v>0</v>
      </c>
      <c r="BO441" s="34">
        <v>0</v>
      </c>
      <c r="BP441" s="34">
        <v>0</v>
      </c>
      <c r="BQ441" s="34">
        <v>0</v>
      </c>
      <c r="BR441" s="34">
        <v>0</v>
      </c>
      <c r="BS441" s="34">
        <v>0.03</v>
      </c>
      <c r="BT441" s="34">
        <v>0</v>
      </c>
      <c r="BU441" s="34">
        <v>0</v>
      </c>
      <c r="BV441" s="34">
        <v>0.11</v>
      </c>
      <c r="BW441" s="34">
        <v>0.01</v>
      </c>
      <c r="BX441" s="34">
        <v>0</v>
      </c>
      <c r="BY441" s="34">
        <v>0</v>
      </c>
      <c r="BZ441" s="34">
        <v>0</v>
      </c>
      <c r="CA441" s="34">
        <v>0</v>
      </c>
      <c r="CB441" s="34">
        <v>15.64</v>
      </c>
      <c r="CC441" s="33">
        <v>2.88</v>
      </c>
      <c r="CE441" s="31">
        <v>0</v>
      </c>
      <c r="CG441" s="31">
        <v>0</v>
      </c>
      <c r="CH441" s="31">
        <v>0</v>
      </c>
      <c r="CI441" s="31">
        <v>0</v>
      </c>
      <c r="CJ441" s="31">
        <v>802.15</v>
      </c>
      <c r="CK441" s="31">
        <v>309.04000000000002</v>
      </c>
      <c r="CL441" s="31">
        <v>555.6</v>
      </c>
      <c r="CM441" s="31">
        <v>6.42</v>
      </c>
      <c r="CN441" s="31">
        <v>6.42</v>
      </c>
      <c r="CO441" s="31">
        <v>6.42</v>
      </c>
      <c r="CP441" s="31">
        <v>0</v>
      </c>
      <c r="CQ441" s="31">
        <v>0</v>
      </c>
      <c r="CR441" s="31">
        <v>2.4</v>
      </c>
    </row>
    <row r="442" spans="1:96" s="31" customFormat="1">
      <c r="A442" s="31" t="str">
        <f>"27/10"</f>
        <v>27/10</v>
      </c>
      <c r="B442" s="32" t="s">
        <v>114</v>
      </c>
      <c r="C442" s="33" t="str">
        <f>"200"</f>
        <v>200</v>
      </c>
      <c r="D442" s="33">
        <v>0.1</v>
      </c>
      <c r="E442" s="33">
        <v>0</v>
      </c>
      <c r="F442" s="33">
        <v>0.02</v>
      </c>
      <c r="G442" s="33">
        <v>0.02</v>
      </c>
      <c r="H442" s="33">
        <v>5.94</v>
      </c>
      <c r="I442" s="33">
        <v>23.095202</v>
      </c>
      <c r="J442" s="34">
        <v>0</v>
      </c>
      <c r="K442" s="34">
        <v>0</v>
      </c>
      <c r="L442" s="34">
        <v>0</v>
      </c>
      <c r="M442" s="34">
        <v>0</v>
      </c>
      <c r="N442" s="34">
        <v>5.89</v>
      </c>
      <c r="O442" s="34">
        <v>0</v>
      </c>
      <c r="P442" s="34">
        <v>0.05</v>
      </c>
      <c r="Q442" s="34">
        <v>0</v>
      </c>
      <c r="R442" s="34">
        <v>0</v>
      </c>
      <c r="S442" s="34">
        <v>0</v>
      </c>
      <c r="T442" s="34">
        <v>0.03</v>
      </c>
      <c r="U442" s="34">
        <v>0.06</v>
      </c>
      <c r="V442" s="34">
        <v>0.18</v>
      </c>
      <c r="W442" s="34">
        <v>0.17</v>
      </c>
      <c r="X442" s="34">
        <v>0</v>
      </c>
      <c r="Y442" s="34">
        <v>0</v>
      </c>
      <c r="Z442" s="34">
        <v>0.02</v>
      </c>
      <c r="AA442" s="34">
        <v>0</v>
      </c>
      <c r="AB442" s="34">
        <v>0</v>
      </c>
      <c r="AC442" s="34">
        <v>0</v>
      </c>
      <c r="AD442" s="34">
        <v>0</v>
      </c>
      <c r="AE442" s="34">
        <v>0</v>
      </c>
      <c r="AF442" s="34">
        <v>0</v>
      </c>
      <c r="AG442" s="34">
        <v>0</v>
      </c>
      <c r="AH442" s="34">
        <v>0</v>
      </c>
      <c r="AI442" s="34">
        <v>0</v>
      </c>
      <c r="AJ442" s="34">
        <v>0</v>
      </c>
      <c r="AK442" s="34">
        <v>0</v>
      </c>
      <c r="AL442" s="34">
        <v>0</v>
      </c>
      <c r="AM442" s="34">
        <v>0</v>
      </c>
      <c r="AN442" s="34">
        <v>0</v>
      </c>
      <c r="AO442" s="34">
        <v>0</v>
      </c>
      <c r="AP442" s="34">
        <v>0</v>
      </c>
      <c r="AQ442" s="34">
        <v>0</v>
      </c>
      <c r="AR442" s="34">
        <v>0</v>
      </c>
      <c r="AS442" s="34">
        <v>0</v>
      </c>
      <c r="AT442" s="34">
        <v>0</v>
      </c>
      <c r="AU442" s="34">
        <v>0</v>
      </c>
      <c r="AV442" s="34">
        <v>0</v>
      </c>
      <c r="AW442" s="34">
        <v>0</v>
      </c>
      <c r="AX442" s="34">
        <v>0</v>
      </c>
      <c r="AY442" s="34">
        <v>0</v>
      </c>
      <c r="AZ442" s="34">
        <v>0</v>
      </c>
      <c r="BA442" s="34">
        <v>0</v>
      </c>
      <c r="BB442" s="34">
        <v>0</v>
      </c>
      <c r="BC442" s="34">
        <v>0</v>
      </c>
      <c r="BD442" s="34">
        <v>0</v>
      </c>
      <c r="BE442" s="34">
        <v>0</v>
      </c>
      <c r="BF442" s="34">
        <v>0</v>
      </c>
      <c r="BG442" s="34">
        <v>0</v>
      </c>
      <c r="BH442" s="34">
        <v>0</v>
      </c>
      <c r="BI442" s="34">
        <v>0</v>
      </c>
      <c r="BJ442" s="34">
        <v>0</v>
      </c>
      <c r="BK442" s="34">
        <v>0</v>
      </c>
      <c r="BL442" s="34">
        <v>0</v>
      </c>
      <c r="BM442" s="34">
        <v>0</v>
      </c>
      <c r="BN442" s="34">
        <v>0</v>
      </c>
      <c r="BO442" s="34">
        <v>0</v>
      </c>
      <c r="BP442" s="34">
        <v>0</v>
      </c>
      <c r="BQ442" s="34">
        <v>0</v>
      </c>
      <c r="BR442" s="34">
        <v>0</v>
      </c>
      <c r="BS442" s="34">
        <v>0</v>
      </c>
      <c r="BT442" s="34">
        <v>0</v>
      </c>
      <c r="BU442" s="34">
        <v>0</v>
      </c>
      <c r="BV442" s="34">
        <v>0</v>
      </c>
      <c r="BW442" s="34">
        <v>0</v>
      </c>
      <c r="BX442" s="34">
        <v>0</v>
      </c>
      <c r="BY442" s="34">
        <v>0</v>
      </c>
      <c r="BZ442" s="34">
        <v>0</v>
      </c>
      <c r="CA442" s="34">
        <v>0</v>
      </c>
      <c r="CB442" s="34">
        <v>200.05</v>
      </c>
      <c r="CC442" s="33">
        <v>1.2</v>
      </c>
      <c r="CE442" s="31">
        <v>0</v>
      </c>
      <c r="CG442" s="31">
        <v>0.6</v>
      </c>
      <c r="CH442" s="31">
        <v>0.6</v>
      </c>
      <c r="CI442" s="31">
        <v>0.6</v>
      </c>
      <c r="CJ442" s="31">
        <v>60</v>
      </c>
      <c r="CK442" s="31">
        <v>24.6</v>
      </c>
      <c r="CL442" s="31">
        <v>42.3</v>
      </c>
      <c r="CM442" s="31">
        <v>6.54</v>
      </c>
      <c r="CN442" s="31">
        <v>3.84</v>
      </c>
      <c r="CO442" s="31">
        <v>5.19</v>
      </c>
      <c r="CP442" s="31">
        <v>6</v>
      </c>
      <c r="CQ442" s="31">
        <v>0</v>
      </c>
      <c r="CR442" s="31">
        <v>0.73</v>
      </c>
    </row>
    <row r="443" spans="1:96" s="28" customFormat="1">
      <c r="A443" s="28" t="str">
        <f>"16/1"</f>
        <v>16/1</v>
      </c>
      <c r="B443" s="29" t="s">
        <v>136</v>
      </c>
      <c r="C443" s="30" t="str">
        <f>"30"</f>
        <v>30</v>
      </c>
      <c r="D443" s="30">
        <v>1.17</v>
      </c>
      <c r="E443" s="30">
        <v>0</v>
      </c>
      <c r="F443" s="30">
        <v>9.18</v>
      </c>
      <c r="G443" s="30">
        <v>0</v>
      </c>
      <c r="H443" s="30">
        <v>19.11</v>
      </c>
      <c r="I443" s="30">
        <v>161.47499999999999</v>
      </c>
      <c r="J443" s="18">
        <v>0</v>
      </c>
      <c r="K443" s="18">
        <v>0</v>
      </c>
      <c r="L443" s="18">
        <v>0</v>
      </c>
      <c r="M443" s="18">
        <v>0</v>
      </c>
      <c r="N443" s="18">
        <v>11.4</v>
      </c>
      <c r="O443" s="18">
        <v>7.35</v>
      </c>
      <c r="P443" s="18">
        <v>0.36</v>
      </c>
      <c r="Q443" s="18">
        <v>0</v>
      </c>
      <c r="R443" s="18">
        <v>0</v>
      </c>
      <c r="S443" s="18">
        <v>0</v>
      </c>
      <c r="T443" s="18">
        <v>0</v>
      </c>
      <c r="U443" s="18">
        <v>0</v>
      </c>
      <c r="V443" s="18">
        <v>0</v>
      </c>
      <c r="W443" s="18">
        <v>0</v>
      </c>
      <c r="X443" s="18">
        <v>0</v>
      </c>
      <c r="Y443" s="18">
        <v>0</v>
      </c>
      <c r="Z443" s="18">
        <v>0</v>
      </c>
      <c r="AA443" s="18">
        <v>0</v>
      </c>
      <c r="AB443" s="18">
        <v>0</v>
      </c>
      <c r="AC443" s="18">
        <v>0</v>
      </c>
      <c r="AD443" s="18">
        <v>0</v>
      </c>
      <c r="AE443" s="18">
        <v>0</v>
      </c>
      <c r="AF443" s="18">
        <v>0</v>
      </c>
      <c r="AG443" s="18">
        <v>0</v>
      </c>
      <c r="AH443" s="18">
        <v>0</v>
      </c>
      <c r="AI443" s="18">
        <v>0</v>
      </c>
      <c r="AJ443" s="18">
        <v>0</v>
      </c>
      <c r="AK443" s="18">
        <v>0</v>
      </c>
      <c r="AL443" s="18">
        <v>0</v>
      </c>
      <c r="AM443" s="18">
        <v>0</v>
      </c>
      <c r="AN443" s="18">
        <v>0</v>
      </c>
      <c r="AO443" s="18">
        <v>0</v>
      </c>
      <c r="AP443" s="18">
        <v>0</v>
      </c>
      <c r="AQ443" s="18">
        <v>0</v>
      </c>
      <c r="AR443" s="18">
        <v>0</v>
      </c>
      <c r="AS443" s="18">
        <v>0</v>
      </c>
      <c r="AT443" s="18">
        <v>0</v>
      </c>
      <c r="AU443" s="18">
        <v>0</v>
      </c>
      <c r="AV443" s="18">
        <v>0</v>
      </c>
      <c r="AW443" s="18">
        <v>0</v>
      </c>
      <c r="AX443" s="18">
        <v>0</v>
      </c>
      <c r="AY443" s="18">
        <v>0</v>
      </c>
      <c r="AZ443" s="18">
        <v>0</v>
      </c>
      <c r="BA443" s="18">
        <v>0</v>
      </c>
      <c r="BB443" s="18">
        <v>0</v>
      </c>
      <c r="BC443" s="18">
        <v>0</v>
      </c>
      <c r="BD443" s="18">
        <v>0</v>
      </c>
      <c r="BE443" s="18">
        <v>0</v>
      </c>
      <c r="BF443" s="18">
        <v>0</v>
      </c>
      <c r="BG443" s="18">
        <v>0</v>
      </c>
      <c r="BH443" s="18">
        <v>0</v>
      </c>
      <c r="BI443" s="18">
        <v>0</v>
      </c>
      <c r="BJ443" s="18">
        <v>0</v>
      </c>
      <c r="BK443" s="18">
        <v>0</v>
      </c>
      <c r="BL443" s="18">
        <v>0</v>
      </c>
      <c r="BM443" s="18">
        <v>0</v>
      </c>
      <c r="BN443" s="18">
        <v>0</v>
      </c>
      <c r="BO443" s="18">
        <v>0</v>
      </c>
      <c r="BP443" s="18">
        <v>0</v>
      </c>
      <c r="BQ443" s="18">
        <v>0</v>
      </c>
      <c r="BR443" s="18">
        <v>0</v>
      </c>
      <c r="BS443" s="18">
        <v>0</v>
      </c>
      <c r="BT443" s="18">
        <v>0</v>
      </c>
      <c r="BU443" s="18">
        <v>0</v>
      </c>
      <c r="BV443" s="18">
        <v>0</v>
      </c>
      <c r="BW443" s="18">
        <v>0</v>
      </c>
      <c r="BX443" s="18">
        <v>0</v>
      </c>
      <c r="BY443" s="18">
        <v>0</v>
      </c>
      <c r="BZ443" s="18">
        <v>0</v>
      </c>
      <c r="CA443" s="18">
        <v>0</v>
      </c>
      <c r="CB443" s="18">
        <v>0.3</v>
      </c>
      <c r="CC443" s="30">
        <v>7.96</v>
      </c>
      <c r="CE443" s="28">
        <v>0</v>
      </c>
      <c r="CG443" s="28">
        <v>0</v>
      </c>
      <c r="CH443" s="28">
        <v>0</v>
      </c>
      <c r="CI443" s="28">
        <v>0</v>
      </c>
      <c r="CJ443" s="28">
        <v>0</v>
      </c>
      <c r="CK443" s="28">
        <v>0</v>
      </c>
      <c r="CL443" s="28">
        <v>0</v>
      </c>
      <c r="CM443" s="28">
        <v>0</v>
      </c>
      <c r="CN443" s="28">
        <v>0</v>
      </c>
      <c r="CO443" s="28">
        <v>0</v>
      </c>
      <c r="CP443" s="28">
        <v>0</v>
      </c>
      <c r="CQ443" s="28">
        <v>0</v>
      </c>
      <c r="CR443" s="28">
        <v>6.63</v>
      </c>
    </row>
    <row r="444" spans="1:96" s="38" customFormat="1" ht="11.4">
      <c r="B444" s="35" t="s">
        <v>97</v>
      </c>
      <c r="C444" s="36"/>
      <c r="D444" s="36">
        <v>17.2</v>
      </c>
      <c r="E444" s="36">
        <v>9.52</v>
      </c>
      <c r="F444" s="36">
        <v>22.96</v>
      </c>
      <c r="G444" s="36">
        <v>1.48</v>
      </c>
      <c r="H444" s="36">
        <v>73.39</v>
      </c>
      <c r="I444" s="36">
        <v>566.17999999999995</v>
      </c>
      <c r="J444" s="37">
        <v>6.46</v>
      </c>
      <c r="K444" s="37">
        <v>0.1</v>
      </c>
      <c r="L444" s="37">
        <v>0</v>
      </c>
      <c r="M444" s="37">
        <v>0</v>
      </c>
      <c r="N444" s="37">
        <v>24.97</v>
      </c>
      <c r="O444" s="37">
        <v>46.75</v>
      </c>
      <c r="P444" s="37">
        <v>1.67</v>
      </c>
      <c r="Q444" s="37">
        <v>0</v>
      </c>
      <c r="R444" s="37">
        <v>0</v>
      </c>
      <c r="S444" s="37">
        <v>0.27</v>
      </c>
      <c r="T444" s="37">
        <v>3.45</v>
      </c>
      <c r="U444" s="37">
        <v>523.36</v>
      </c>
      <c r="V444" s="37">
        <v>225.68</v>
      </c>
      <c r="W444" s="37">
        <v>198.72</v>
      </c>
      <c r="X444" s="37">
        <v>43.24</v>
      </c>
      <c r="Y444" s="37">
        <v>257.91000000000003</v>
      </c>
      <c r="Z444" s="37">
        <v>2.0699999999999998</v>
      </c>
      <c r="AA444" s="37">
        <v>145.44</v>
      </c>
      <c r="AB444" s="37">
        <v>63.32</v>
      </c>
      <c r="AC444" s="37">
        <v>169.97</v>
      </c>
      <c r="AD444" s="37">
        <v>0.44</v>
      </c>
      <c r="AE444" s="37">
        <v>0.16</v>
      </c>
      <c r="AF444" s="37">
        <v>0.31</v>
      </c>
      <c r="AG444" s="37">
        <v>0.62</v>
      </c>
      <c r="AH444" s="37">
        <v>4.29</v>
      </c>
      <c r="AI444" s="37">
        <v>0.44</v>
      </c>
      <c r="AJ444" s="37">
        <v>0</v>
      </c>
      <c r="AK444" s="37">
        <v>876.66</v>
      </c>
      <c r="AL444" s="37">
        <v>724.95</v>
      </c>
      <c r="AM444" s="37">
        <v>1538.1</v>
      </c>
      <c r="AN444" s="37">
        <v>831.32</v>
      </c>
      <c r="AO444" s="37">
        <v>414.59</v>
      </c>
      <c r="AP444" s="37">
        <v>641.37</v>
      </c>
      <c r="AQ444" s="37">
        <v>269.70999999999998</v>
      </c>
      <c r="AR444" s="37">
        <v>824.43</v>
      </c>
      <c r="AS444" s="37">
        <v>799.09</v>
      </c>
      <c r="AT444" s="37">
        <v>656</v>
      </c>
      <c r="AU444" s="37">
        <v>952.33</v>
      </c>
      <c r="AV444" s="37">
        <v>428.75</v>
      </c>
      <c r="AW444" s="37">
        <v>402.98</v>
      </c>
      <c r="AX444" s="37">
        <v>2729.64</v>
      </c>
      <c r="AY444" s="37">
        <v>5.6</v>
      </c>
      <c r="AZ444" s="37">
        <v>928.23</v>
      </c>
      <c r="BA444" s="37">
        <v>844.16</v>
      </c>
      <c r="BB444" s="37">
        <v>665.97</v>
      </c>
      <c r="BC444" s="37">
        <v>276.99</v>
      </c>
      <c r="BD444" s="37">
        <v>0.11</v>
      </c>
      <c r="BE444" s="37">
        <v>0.06</v>
      </c>
      <c r="BF444" s="37">
        <v>7.0000000000000007E-2</v>
      </c>
      <c r="BG444" s="37">
        <v>0.19</v>
      </c>
      <c r="BH444" s="37">
        <v>0.18</v>
      </c>
      <c r="BI444" s="37">
        <v>0.56000000000000005</v>
      </c>
      <c r="BJ444" s="37">
        <v>0.03</v>
      </c>
      <c r="BK444" s="37">
        <v>1.6</v>
      </c>
      <c r="BL444" s="37">
        <v>0.02</v>
      </c>
      <c r="BM444" s="37">
        <v>0.63</v>
      </c>
      <c r="BN444" s="37">
        <v>0.03</v>
      </c>
      <c r="BO444" s="37">
        <v>0</v>
      </c>
      <c r="BP444" s="37">
        <v>0</v>
      </c>
      <c r="BQ444" s="37">
        <v>0.1</v>
      </c>
      <c r="BR444" s="37">
        <v>0.15</v>
      </c>
      <c r="BS444" s="37">
        <v>1.58</v>
      </c>
      <c r="BT444" s="37">
        <v>0</v>
      </c>
      <c r="BU444" s="37">
        <v>0</v>
      </c>
      <c r="BV444" s="37">
        <v>0.88</v>
      </c>
      <c r="BW444" s="37">
        <v>0.02</v>
      </c>
      <c r="BX444" s="37">
        <v>0</v>
      </c>
      <c r="BY444" s="37">
        <v>0</v>
      </c>
      <c r="BZ444" s="37">
        <v>0</v>
      </c>
      <c r="CA444" s="37">
        <v>0</v>
      </c>
      <c r="CB444" s="37">
        <v>398.75</v>
      </c>
      <c r="CC444" s="36">
        <f>SUM($CC$437:$CC$443)</f>
        <v>58.320000000000007</v>
      </c>
      <c r="CD444" s="38">
        <f>$I$444/$I$455*100</f>
        <v>41.085591959653129</v>
      </c>
      <c r="CE444" s="38">
        <v>155.99</v>
      </c>
      <c r="CG444" s="38">
        <v>32.6</v>
      </c>
      <c r="CH444" s="38">
        <v>17.53</v>
      </c>
      <c r="CI444" s="38">
        <v>25.06</v>
      </c>
      <c r="CJ444" s="38">
        <v>3342.01</v>
      </c>
      <c r="CK444" s="38">
        <v>1738.45</v>
      </c>
      <c r="CL444" s="38">
        <v>2540.23</v>
      </c>
      <c r="CM444" s="38">
        <v>38.28</v>
      </c>
      <c r="CN444" s="38">
        <v>22.64</v>
      </c>
      <c r="CO444" s="38">
        <v>30.46</v>
      </c>
      <c r="CP444" s="38">
        <v>9.6</v>
      </c>
      <c r="CQ444" s="38">
        <v>0.9</v>
      </c>
    </row>
    <row r="445" spans="1:96">
      <c r="B445" s="27" t="s">
        <v>98</v>
      </c>
      <c r="C445" s="16"/>
      <c r="D445" s="16"/>
      <c r="E445" s="16"/>
      <c r="F445" s="16"/>
      <c r="G445" s="16"/>
      <c r="H445" s="16"/>
      <c r="I445" s="16"/>
    </row>
    <row r="446" spans="1:96" s="31" customFormat="1">
      <c r="A446" s="31" t="str">
        <f>"8/1"</f>
        <v>8/1</v>
      </c>
      <c r="B446" s="32" t="s">
        <v>126</v>
      </c>
      <c r="C446" s="33" t="str">
        <f>"60"</f>
        <v>60</v>
      </c>
      <c r="D446" s="33">
        <v>0.94</v>
      </c>
      <c r="E446" s="33">
        <v>0</v>
      </c>
      <c r="F446" s="33">
        <v>4.34</v>
      </c>
      <c r="G446" s="33">
        <v>4.34</v>
      </c>
      <c r="H446" s="33">
        <v>6.18</v>
      </c>
      <c r="I446" s="33">
        <v>64.298002499999996</v>
      </c>
      <c r="J446" s="34">
        <v>0.56000000000000005</v>
      </c>
      <c r="K446" s="34">
        <v>2.93</v>
      </c>
      <c r="L446" s="34">
        <v>0</v>
      </c>
      <c r="M446" s="34">
        <v>0</v>
      </c>
      <c r="N446" s="34">
        <v>4.7699999999999996</v>
      </c>
      <c r="O446" s="34">
        <v>7.0000000000000007E-2</v>
      </c>
      <c r="P446" s="34">
        <v>1.34</v>
      </c>
      <c r="Q446" s="34">
        <v>0</v>
      </c>
      <c r="R446" s="34">
        <v>0</v>
      </c>
      <c r="S446" s="34">
        <v>0.13</v>
      </c>
      <c r="T446" s="34">
        <v>0.68</v>
      </c>
      <c r="U446" s="34">
        <v>13.77</v>
      </c>
      <c r="V446" s="34">
        <v>126.42</v>
      </c>
      <c r="W446" s="34">
        <v>18.84</v>
      </c>
      <c r="X446" s="34">
        <v>11.78</v>
      </c>
      <c r="Y446" s="34">
        <v>25.4</v>
      </c>
      <c r="Z446" s="34">
        <v>0.72</v>
      </c>
      <c r="AA446" s="34">
        <v>0</v>
      </c>
      <c r="AB446" s="34">
        <v>37.340000000000003</v>
      </c>
      <c r="AC446" s="34">
        <v>7.62</v>
      </c>
      <c r="AD446" s="34">
        <v>2.0699999999999998</v>
      </c>
      <c r="AE446" s="34">
        <v>0.01</v>
      </c>
      <c r="AF446" s="34">
        <v>0.02</v>
      </c>
      <c r="AG446" s="34">
        <v>0.09</v>
      </c>
      <c r="AH446" s="34">
        <v>0.28999999999999998</v>
      </c>
      <c r="AI446" s="34">
        <v>0.59</v>
      </c>
      <c r="AJ446" s="34">
        <v>0</v>
      </c>
      <c r="AK446" s="34">
        <v>24.4</v>
      </c>
      <c r="AL446" s="34">
        <v>27.62</v>
      </c>
      <c r="AM446" s="34">
        <v>30.84</v>
      </c>
      <c r="AN446" s="34">
        <v>42.35</v>
      </c>
      <c r="AO446" s="34">
        <v>9.2100000000000009</v>
      </c>
      <c r="AP446" s="34">
        <v>24.4</v>
      </c>
      <c r="AQ446" s="34">
        <v>5.99</v>
      </c>
      <c r="AR446" s="34">
        <v>20.72</v>
      </c>
      <c r="AS446" s="34">
        <v>18.41</v>
      </c>
      <c r="AT446" s="34">
        <v>33.619999999999997</v>
      </c>
      <c r="AU446" s="34">
        <v>150.97999999999999</v>
      </c>
      <c r="AV446" s="34">
        <v>6.46</v>
      </c>
      <c r="AW446" s="34">
        <v>17.5</v>
      </c>
      <c r="AX446" s="34">
        <v>126.13</v>
      </c>
      <c r="AY446" s="34">
        <v>0</v>
      </c>
      <c r="AZ446" s="34">
        <v>21.64</v>
      </c>
      <c r="BA446" s="34">
        <v>29</v>
      </c>
      <c r="BB446" s="34">
        <v>23.02</v>
      </c>
      <c r="BC446" s="34">
        <v>6.91</v>
      </c>
      <c r="BD446" s="34">
        <v>0</v>
      </c>
      <c r="BE446" s="34">
        <v>0</v>
      </c>
      <c r="BF446" s="34">
        <v>0</v>
      </c>
      <c r="BG446" s="34">
        <v>0</v>
      </c>
      <c r="BH446" s="34">
        <v>0</v>
      </c>
      <c r="BI446" s="34">
        <v>0</v>
      </c>
      <c r="BJ446" s="34">
        <v>0</v>
      </c>
      <c r="BK446" s="34">
        <v>0.27</v>
      </c>
      <c r="BL446" s="34">
        <v>0</v>
      </c>
      <c r="BM446" s="34">
        <v>0.18</v>
      </c>
      <c r="BN446" s="34">
        <v>0.01</v>
      </c>
      <c r="BO446" s="34">
        <v>0.03</v>
      </c>
      <c r="BP446" s="34">
        <v>0</v>
      </c>
      <c r="BQ446" s="34">
        <v>0</v>
      </c>
      <c r="BR446" s="34">
        <v>0</v>
      </c>
      <c r="BS446" s="34">
        <v>1.02</v>
      </c>
      <c r="BT446" s="34">
        <v>0</v>
      </c>
      <c r="BU446" s="34">
        <v>0</v>
      </c>
      <c r="BV446" s="34">
        <v>2.5299999999999998</v>
      </c>
      <c r="BW446" s="34">
        <v>0</v>
      </c>
      <c r="BX446" s="34">
        <v>0</v>
      </c>
      <c r="BY446" s="34">
        <v>0</v>
      </c>
      <c r="BZ446" s="34">
        <v>0</v>
      </c>
      <c r="CA446" s="34">
        <v>0</v>
      </c>
      <c r="CB446" s="34">
        <v>56.45</v>
      </c>
      <c r="CC446" s="33">
        <v>11.13</v>
      </c>
      <c r="CE446" s="31">
        <v>6.22</v>
      </c>
      <c r="CG446" s="31">
        <v>3.57</v>
      </c>
      <c r="CH446" s="31">
        <v>3.57</v>
      </c>
      <c r="CI446" s="31">
        <v>3.57</v>
      </c>
      <c r="CJ446" s="31">
        <v>433.5</v>
      </c>
      <c r="CK446" s="31">
        <v>102</v>
      </c>
      <c r="CL446" s="31">
        <v>267.75</v>
      </c>
      <c r="CM446" s="31">
        <v>1.58</v>
      </c>
      <c r="CN446" s="31">
        <v>1.07</v>
      </c>
      <c r="CO446" s="31">
        <v>1.33</v>
      </c>
      <c r="CP446" s="31">
        <v>1.2</v>
      </c>
      <c r="CQ446" s="31">
        <v>0</v>
      </c>
      <c r="CR446" s="31">
        <v>6.75</v>
      </c>
    </row>
    <row r="447" spans="1:96" s="31" customFormat="1">
      <c r="A447" s="31" t="str">
        <f>"16/2"</f>
        <v>16/2</v>
      </c>
      <c r="B447" s="32" t="s">
        <v>138</v>
      </c>
      <c r="C447" s="33" t="str">
        <f>"200"</f>
        <v>200</v>
      </c>
      <c r="D447" s="33">
        <v>4.7</v>
      </c>
      <c r="E447" s="33">
        <v>0</v>
      </c>
      <c r="F447" s="33">
        <v>4.38</v>
      </c>
      <c r="G447" s="33">
        <v>4.38</v>
      </c>
      <c r="H447" s="33">
        <v>18.25</v>
      </c>
      <c r="I447" s="33">
        <v>127.53950799999997</v>
      </c>
      <c r="J447" s="34">
        <v>0.57999999999999996</v>
      </c>
      <c r="K447" s="34">
        <v>2.6</v>
      </c>
      <c r="L447" s="34">
        <v>0</v>
      </c>
      <c r="M447" s="34">
        <v>0</v>
      </c>
      <c r="N447" s="34">
        <v>1.81</v>
      </c>
      <c r="O447" s="34">
        <v>13.93</v>
      </c>
      <c r="P447" s="34">
        <v>2.52</v>
      </c>
      <c r="Q447" s="34">
        <v>0</v>
      </c>
      <c r="R447" s="34">
        <v>0</v>
      </c>
      <c r="S447" s="34">
        <v>0.12</v>
      </c>
      <c r="T447" s="34">
        <v>1.84</v>
      </c>
      <c r="U447" s="34">
        <v>313.64999999999998</v>
      </c>
      <c r="V447" s="34">
        <v>410.88</v>
      </c>
      <c r="W447" s="34">
        <v>23.92</v>
      </c>
      <c r="X447" s="34">
        <v>25.53</v>
      </c>
      <c r="Y447" s="34">
        <v>65.55</v>
      </c>
      <c r="Z447" s="34">
        <v>1.61</v>
      </c>
      <c r="AA447" s="34">
        <v>0</v>
      </c>
      <c r="AB447" s="34">
        <v>10.44</v>
      </c>
      <c r="AC447" s="34">
        <v>1.82</v>
      </c>
      <c r="AD447" s="34">
        <v>1.91</v>
      </c>
      <c r="AE447" s="34">
        <v>0.18</v>
      </c>
      <c r="AF447" s="34">
        <v>0.06</v>
      </c>
      <c r="AG447" s="34">
        <v>0.89</v>
      </c>
      <c r="AH447" s="34">
        <v>2.09</v>
      </c>
      <c r="AI447" s="34">
        <v>4.32</v>
      </c>
      <c r="AJ447" s="34">
        <v>0</v>
      </c>
      <c r="AK447" s="34">
        <v>170.62</v>
      </c>
      <c r="AL447" s="34">
        <v>190.52</v>
      </c>
      <c r="AM447" s="34">
        <v>283.22000000000003</v>
      </c>
      <c r="AN447" s="34">
        <v>272.44</v>
      </c>
      <c r="AO447" s="34">
        <v>37.04</v>
      </c>
      <c r="AP447" s="34">
        <v>151.31</v>
      </c>
      <c r="AQ447" s="34">
        <v>50.57</v>
      </c>
      <c r="AR447" s="34">
        <v>178.46</v>
      </c>
      <c r="AS447" s="34">
        <v>171.11</v>
      </c>
      <c r="AT447" s="34">
        <v>331.8</v>
      </c>
      <c r="AU447" s="34">
        <v>383.5</v>
      </c>
      <c r="AV447" s="34">
        <v>79</v>
      </c>
      <c r="AW447" s="34">
        <v>169.05</v>
      </c>
      <c r="AX447" s="34">
        <v>605.34</v>
      </c>
      <c r="AY447" s="34">
        <v>0</v>
      </c>
      <c r="AZ447" s="34">
        <v>118.19</v>
      </c>
      <c r="BA447" s="34">
        <v>144.47</v>
      </c>
      <c r="BB447" s="34">
        <v>122.89</v>
      </c>
      <c r="BC447" s="34">
        <v>45.57</v>
      </c>
      <c r="BD447" s="34">
        <v>0</v>
      </c>
      <c r="BE447" s="34">
        <v>0</v>
      </c>
      <c r="BF447" s="34">
        <v>0</v>
      </c>
      <c r="BG447" s="34">
        <v>0</v>
      </c>
      <c r="BH447" s="34">
        <v>0</v>
      </c>
      <c r="BI447" s="34">
        <v>0</v>
      </c>
      <c r="BJ447" s="34">
        <v>0</v>
      </c>
      <c r="BK447" s="34">
        <v>0.31</v>
      </c>
      <c r="BL447" s="34">
        <v>0</v>
      </c>
      <c r="BM447" s="34">
        <v>0.23</v>
      </c>
      <c r="BN447" s="34">
        <v>0.01</v>
      </c>
      <c r="BO447" s="34">
        <v>0.03</v>
      </c>
      <c r="BP447" s="34">
        <v>0</v>
      </c>
      <c r="BQ447" s="34">
        <v>0</v>
      </c>
      <c r="BR447" s="34">
        <v>0</v>
      </c>
      <c r="BS447" s="34">
        <v>1.07</v>
      </c>
      <c r="BT447" s="34">
        <v>0</v>
      </c>
      <c r="BU447" s="34">
        <v>0</v>
      </c>
      <c r="BV447" s="34">
        <v>2.5</v>
      </c>
      <c r="BW447" s="34">
        <v>0.02</v>
      </c>
      <c r="BX447" s="34">
        <v>0</v>
      </c>
      <c r="BY447" s="34">
        <v>0</v>
      </c>
      <c r="BZ447" s="34">
        <v>0</v>
      </c>
      <c r="CA447" s="34">
        <v>0</v>
      </c>
      <c r="CB447" s="34">
        <v>184.43</v>
      </c>
      <c r="CC447" s="33">
        <v>12.97</v>
      </c>
      <c r="CE447" s="31">
        <v>1.74</v>
      </c>
      <c r="CG447" s="31">
        <v>39.54</v>
      </c>
      <c r="CH447" s="31">
        <v>21.82</v>
      </c>
      <c r="CI447" s="31">
        <v>30.68</v>
      </c>
      <c r="CJ447" s="31">
        <v>1108.26</v>
      </c>
      <c r="CK447" s="31">
        <v>601.46</v>
      </c>
      <c r="CL447" s="31">
        <v>854.86</v>
      </c>
      <c r="CM447" s="31">
        <v>44.4</v>
      </c>
      <c r="CN447" s="31">
        <v>22.65</v>
      </c>
      <c r="CO447" s="31">
        <v>33.53</v>
      </c>
      <c r="CP447" s="31">
        <v>0</v>
      </c>
      <c r="CQ447" s="31">
        <v>0.8</v>
      </c>
      <c r="CR447" s="31">
        <v>7.86</v>
      </c>
    </row>
    <row r="448" spans="1:96" s="31" customFormat="1">
      <c r="A448" s="31" t="str">
        <f>"32/3"</f>
        <v>32/3</v>
      </c>
      <c r="B448" s="32" t="s">
        <v>147</v>
      </c>
      <c r="C448" s="33" t="str">
        <f>"150"</f>
        <v>150</v>
      </c>
      <c r="D448" s="33">
        <v>2.5</v>
      </c>
      <c r="E448" s="33">
        <v>0</v>
      </c>
      <c r="F448" s="33">
        <v>3.98</v>
      </c>
      <c r="G448" s="33">
        <v>3.98</v>
      </c>
      <c r="H448" s="33">
        <v>17.350000000000001</v>
      </c>
      <c r="I448" s="33">
        <v>110.40025393499999</v>
      </c>
      <c r="J448" s="34">
        <v>0.52</v>
      </c>
      <c r="K448" s="34">
        <v>2.44</v>
      </c>
      <c r="L448" s="34">
        <v>0</v>
      </c>
      <c r="M448" s="34">
        <v>0</v>
      </c>
      <c r="N448" s="34">
        <v>6.15</v>
      </c>
      <c r="O448" s="34">
        <v>8.4600000000000009</v>
      </c>
      <c r="P448" s="34">
        <v>2.74</v>
      </c>
      <c r="Q448" s="34">
        <v>0</v>
      </c>
      <c r="R448" s="34">
        <v>0</v>
      </c>
      <c r="S448" s="34">
        <v>0.36</v>
      </c>
      <c r="T448" s="34">
        <v>2.11</v>
      </c>
      <c r="U448" s="34">
        <v>304.10000000000002</v>
      </c>
      <c r="V448" s="34">
        <v>482.7</v>
      </c>
      <c r="W448" s="34">
        <v>38.090000000000003</v>
      </c>
      <c r="X448" s="34">
        <v>34.36</v>
      </c>
      <c r="Y448" s="34">
        <v>68.23</v>
      </c>
      <c r="Z448" s="34">
        <v>1.07</v>
      </c>
      <c r="AA448" s="34">
        <v>0</v>
      </c>
      <c r="AB448" s="34">
        <v>5011.88</v>
      </c>
      <c r="AC448" s="34">
        <v>947.36</v>
      </c>
      <c r="AD448" s="34">
        <v>1.98</v>
      </c>
      <c r="AE448" s="34">
        <v>0.09</v>
      </c>
      <c r="AF448" s="34">
        <v>7.0000000000000007E-2</v>
      </c>
      <c r="AG448" s="34">
        <v>1.1499999999999999</v>
      </c>
      <c r="AH448" s="34">
        <v>1.8</v>
      </c>
      <c r="AI448" s="34">
        <v>10.61</v>
      </c>
      <c r="AJ448" s="34">
        <v>0</v>
      </c>
      <c r="AK448" s="34">
        <v>59.01</v>
      </c>
      <c r="AL448" s="34">
        <v>59.25</v>
      </c>
      <c r="AM448" s="34">
        <v>80.42</v>
      </c>
      <c r="AN448" s="34">
        <v>69.53</v>
      </c>
      <c r="AO448" s="34">
        <v>18.7</v>
      </c>
      <c r="AP448" s="34">
        <v>53.82</v>
      </c>
      <c r="AQ448" s="34">
        <v>18.350000000000001</v>
      </c>
      <c r="AR448" s="34">
        <v>61.16</v>
      </c>
      <c r="AS448" s="34">
        <v>77.849999999999994</v>
      </c>
      <c r="AT448" s="34">
        <v>129</v>
      </c>
      <c r="AU448" s="34">
        <v>153.62</v>
      </c>
      <c r="AV448" s="34">
        <v>25.72</v>
      </c>
      <c r="AW448" s="34">
        <v>54.35</v>
      </c>
      <c r="AX448" s="34">
        <v>360.9</v>
      </c>
      <c r="AY448" s="34">
        <v>0</v>
      </c>
      <c r="AZ448" s="34">
        <v>66.48</v>
      </c>
      <c r="BA448" s="34">
        <v>56.27</v>
      </c>
      <c r="BB448" s="34">
        <v>42.74</v>
      </c>
      <c r="BC448" s="34">
        <v>21.95</v>
      </c>
      <c r="BD448" s="34">
        <v>0</v>
      </c>
      <c r="BE448" s="34">
        <v>0</v>
      </c>
      <c r="BF448" s="34">
        <v>0</v>
      </c>
      <c r="BG448" s="34">
        <v>0</v>
      </c>
      <c r="BH448" s="34">
        <v>0</v>
      </c>
      <c r="BI448" s="34">
        <v>0</v>
      </c>
      <c r="BJ448" s="34">
        <v>0</v>
      </c>
      <c r="BK448" s="34">
        <v>0.27</v>
      </c>
      <c r="BL448" s="34">
        <v>0</v>
      </c>
      <c r="BM448" s="34">
        <v>0.16</v>
      </c>
      <c r="BN448" s="34">
        <v>0.01</v>
      </c>
      <c r="BO448" s="34">
        <v>0.03</v>
      </c>
      <c r="BP448" s="34">
        <v>0</v>
      </c>
      <c r="BQ448" s="34">
        <v>0</v>
      </c>
      <c r="BR448" s="34">
        <v>0</v>
      </c>
      <c r="BS448" s="34">
        <v>0.95</v>
      </c>
      <c r="BT448" s="34">
        <v>0</v>
      </c>
      <c r="BU448" s="34">
        <v>0</v>
      </c>
      <c r="BV448" s="34">
        <v>2.2200000000000002</v>
      </c>
      <c r="BW448" s="34">
        <v>0</v>
      </c>
      <c r="BX448" s="34">
        <v>0</v>
      </c>
      <c r="BY448" s="34">
        <v>0</v>
      </c>
      <c r="BZ448" s="34">
        <v>0</v>
      </c>
      <c r="CA448" s="34">
        <v>0</v>
      </c>
      <c r="CB448" s="34">
        <v>163.95</v>
      </c>
      <c r="CC448" s="33">
        <v>21.55</v>
      </c>
      <c r="CE448" s="31">
        <v>835.31</v>
      </c>
      <c r="CG448" s="31">
        <v>38.69</v>
      </c>
      <c r="CH448" s="31">
        <v>21.78</v>
      </c>
      <c r="CI448" s="31">
        <v>30.23</v>
      </c>
      <c r="CJ448" s="31">
        <v>1091.8699999999999</v>
      </c>
      <c r="CK448" s="31">
        <v>415.22</v>
      </c>
      <c r="CL448" s="31">
        <v>753.55</v>
      </c>
      <c r="CM448" s="31">
        <v>26.77</v>
      </c>
      <c r="CN448" s="31">
        <v>13.77</v>
      </c>
      <c r="CO448" s="31">
        <v>20.29</v>
      </c>
      <c r="CP448" s="31">
        <v>0</v>
      </c>
      <c r="CQ448" s="31">
        <v>0.75</v>
      </c>
      <c r="CR448" s="31">
        <v>13.06</v>
      </c>
    </row>
    <row r="449" spans="1:96" s="31" customFormat="1">
      <c r="A449" s="31" t="str">
        <f>"16/10"</f>
        <v>16/10</v>
      </c>
      <c r="B449" s="32" t="s">
        <v>148</v>
      </c>
      <c r="C449" s="33" t="str">
        <f>"90"</f>
        <v>90</v>
      </c>
      <c r="D449" s="33">
        <v>11.25</v>
      </c>
      <c r="E449" s="33">
        <v>10.45</v>
      </c>
      <c r="F449" s="33">
        <v>13.03</v>
      </c>
      <c r="G449" s="33">
        <v>1.7</v>
      </c>
      <c r="H449" s="33">
        <v>5.58</v>
      </c>
      <c r="I449" s="33">
        <v>184.88234</v>
      </c>
      <c r="J449" s="34">
        <v>4.09</v>
      </c>
      <c r="K449" s="34">
        <v>1.3</v>
      </c>
      <c r="L449" s="34">
        <v>0</v>
      </c>
      <c r="M449" s="34">
        <v>0</v>
      </c>
      <c r="N449" s="34">
        <v>0.82</v>
      </c>
      <c r="O449" s="34">
        <v>4.57</v>
      </c>
      <c r="P449" s="34">
        <v>0.2</v>
      </c>
      <c r="Q449" s="34">
        <v>0</v>
      </c>
      <c r="R449" s="34">
        <v>0</v>
      </c>
      <c r="S449" s="34">
        <v>0.11</v>
      </c>
      <c r="T449" s="34">
        <v>1.45</v>
      </c>
      <c r="U449" s="34">
        <v>61.17</v>
      </c>
      <c r="V449" s="34">
        <v>47.67</v>
      </c>
      <c r="W449" s="34">
        <v>28.36</v>
      </c>
      <c r="X449" s="34">
        <v>4.28</v>
      </c>
      <c r="Y449" s="34">
        <v>55.97</v>
      </c>
      <c r="Z449" s="34">
        <v>0.74</v>
      </c>
      <c r="AA449" s="34">
        <v>39.229999999999997</v>
      </c>
      <c r="AB449" s="34">
        <v>16.899999999999999</v>
      </c>
      <c r="AC449" s="34">
        <v>74.23</v>
      </c>
      <c r="AD449" s="34">
        <v>1.27</v>
      </c>
      <c r="AE449" s="34">
        <v>0.02</v>
      </c>
      <c r="AF449" s="34">
        <v>7.0000000000000007E-2</v>
      </c>
      <c r="AG449" s="34">
        <v>2.7</v>
      </c>
      <c r="AH449" s="34">
        <v>8.2100000000000009</v>
      </c>
      <c r="AI449" s="34">
        <v>0.03</v>
      </c>
      <c r="AJ449" s="34">
        <v>0</v>
      </c>
      <c r="AK449" s="34">
        <v>672.99</v>
      </c>
      <c r="AL449" s="34">
        <v>682.57</v>
      </c>
      <c r="AM449" s="34">
        <v>1029.81</v>
      </c>
      <c r="AN449" s="34">
        <v>1146.4000000000001</v>
      </c>
      <c r="AO449" s="34">
        <v>317.77</v>
      </c>
      <c r="AP449" s="34">
        <v>579.41</v>
      </c>
      <c r="AQ449" s="34">
        <v>46.9</v>
      </c>
      <c r="AR449" s="34">
        <v>605.1</v>
      </c>
      <c r="AS449" s="34">
        <v>113.78</v>
      </c>
      <c r="AT449" s="34">
        <v>133.33000000000001</v>
      </c>
      <c r="AU449" s="34">
        <v>193.24</v>
      </c>
      <c r="AV449" s="34">
        <v>339.19</v>
      </c>
      <c r="AW449" s="34">
        <v>77.55</v>
      </c>
      <c r="AX449" s="34">
        <v>502.64</v>
      </c>
      <c r="AY449" s="34">
        <v>0.76</v>
      </c>
      <c r="AZ449" s="34">
        <v>166.32</v>
      </c>
      <c r="BA449" s="34">
        <v>159.11000000000001</v>
      </c>
      <c r="BB449" s="34">
        <v>427.35</v>
      </c>
      <c r="BC449" s="34">
        <v>163.74</v>
      </c>
      <c r="BD449" s="34">
        <v>0</v>
      </c>
      <c r="BE449" s="34">
        <v>0</v>
      </c>
      <c r="BF449" s="34">
        <v>0.01</v>
      </c>
      <c r="BG449" s="34">
        <v>0.03</v>
      </c>
      <c r="BH449" s="34">
        <v>0.03</v>
      </c>
      <c r="BI449" s="34">
        <v>7.0000000000000007E-2</v>
      </c>
      <c r="BJ449" s="34">
        <v>0.01</v>
      </c>
      <c r="BK449" s="34">
        <v>0.28000000000000003</v>
      </c>
      <c r="BL449" s="34">
        <v>0.01</v>
      </c>
      <c r="BM449" s="34">
        <v>0.16</v>
      </c>
      <c r="BN449" s="34">
        <v>0.01</v>
      </c>
      <c r="BO449" s="34">
        <v>0.01</v>
      </c>
      <c r="BP449" s="34">
        <v>0</v>
      </c>
      <c r="BQ449" s="34">
        <v>0.01</v>
      </c>
      <c r="BR449" s="34">
        <v>0.01</v>
      </c>
      <c r="BS449" s="34">
        <v>0.57999999999999996</v>
      </c>
      <c r="BT449" s="34">
        <v>0</v>
      </c>
      <c r="BU449" s="34">
        <v>0</v>
      </c>
      <c r="BV449" s="34">
        <v>1.01</v>
      </c>
      <c r="BW449" s="34">
        <v>0</v>
      </c>
      <c r="BX449" s="34">
        <v>0</v>
      </c>
      <c r="BY449" s="34">
        <v>0</v>
      </c>
      <c r="BZ449" s="34">
        <v>0</v>
      </c>
      <c r="CA449" s="34">
        <v>0</v>
      </c>
      <c r="CB449" s="34">
        <v>69.44</v>
      </c>
      <c r="CC449" s="33">
        <v>48.81</v>
      </c>
      <c r="CE449" s="31">
        <v>42.04</v>
      </c>
      <c r="CG449" s="31">
        <v>15.22</v>
      </c>
      <c r="CH449" s="31">
        <v>8.34</v>
      </c>
      <c r="CI449" s="31">
        <v>11.78</v>
      </c>
      <c r="CJ449" s="31">
        <v>424.33</v>
      </c>
      <c r="CK449" s="31">
        <v>207.84</v>
      </c>
      <c r="CL449" s="31">
        <v>316.08999999999997</v>
      </c>
      <c r="CM449" s="31">
        <v>3.45</v>
      </c>
      <c r="CN449" s="31">
        <v>2.6</v>
      </c>
      <c r="CO449" s="31">
        <v>3.03</v>
      </c>
      <c r="CP449" s="31">
        <v>0</v>
      </c>
      <c r="CQ449" s="31">
        <v>0.5</v>
      </c>
      <c r="CR449" s="31">
        <v>29.74</v>
      </c>
    </row>
    <row r="450" spans="1:96" s="31" customFormat="1">
      <c r="A450" s="31" t="str">
        <f>"2"</f>
        <v>2</v>
      </c>
      <c r="B450" s="32" t="s">
        <v>95</v>
      </c>
      <c r="C450" s="33" t="str">
        <f>"30"</f>
        <v>30</v>
      </c>
      <c r="D450" s="33">
        <v>1.98</v>
      </c>
      <c r="E450" s="33">
        <v>0</v>
      </c>
      <c r="F450" s="33">
        <v>0.2</v>
      </c>
      <c r="G450" s="33">
        <v>0.2</v>
      </c>
      <c r="H450" s="33">
        <v>14.07</v>
      </c>
      <c r="I450" s="33">
        <v>67.170299999999997</v>
      </c>
      <c r="J450" s="34">
        <v>0</v>
      </c>
      <c r="K450" s="34">
        <v>0</v>
      </c>
      <c r="L450" s="34">
        <v>0</v>
      </c>
      <c r="M450" s="34">
        <v>0</v>
      </c>
      <c r="N450" s="34">
        <v>0.33</v>
      </c>
      <c r="O450" s="34">
        <v>13.68</v>
      </c>
      <c r="P450" s="34">
        <v>0.06</v>
      </c>
      <c r="Q450" s="34">
        <v>0</v>
      </c>
      <c r="R450" s="34">
        <v>0</v>
      </c>
      <c r="S450" s="34">
        <v>0</v>
      </c>
      <c r="T450" s="34">
        <v>0.54</v>
      </c>
      <c r="U450" s="34">
        <v>0</v>
      </c>
      <c r="V450" s="34">
        <v>0</v>
      </c>
      <c r="W450" s="34">
        <v>0</v>
      </c>
      <c r="X450" s="34">
        <v>0</v>
      </c>
      <c r="Y450" s="34">
        <v>0</v>
      </c>
      <c r="Z450" s="34">
        <v>0</v>
      </c>
      <c r="AA450" s="34">
        <v>0</v>
      </c>
      <c r="AB450" s="34">
        <v>0</v>
      </c>
      <c r="AC450" s="34">
        <v>0</v>
      </c>
      <c r="AD450" s="34">
        <v>0</v>
      </c>
      <c r="AE450" s="34">
        <v>0</v>
      </c>
      <c r="AF450" s="34">
        <v>0</v>
      </c>
      <c r="AG450" s="34">
        <v>0</v>
      </c>
      <c r="AH450" s="34">
        <v>0</v>
      </c>
      <c r="AI450" s="34">
        <v>0</v>
      </c>
      <c r="AJ450" s="34">
        <v>0</v>
      </c>
      <c r="AK450" s="34">
        <v>95.79</v>
      </c>
      <c r="AL450" s="34">
        <v>99.7</v>
      </c>
      <c r="AM450" s="34">
        <v>152.69</v>
      </c>
      <c r="AN450" s="34">
        <v>50.63</v>
      </c>
      <c r="AO450" s="34">
        <v>30.02</v>
      </c>
      <c r="AP450" s="34">
        <v>60.03</v>
      </c>
      <c r="AQ450" s="34">
        <v>22.71</v>
      </c>
      <c r="AR450" s="34">
        <v>108.58</v>
      </c>
      <c r="AS450" s="34">
        <v>67.34</v>
      </c>
      <c r="AT450" s="34">
        <v>93.96</v>
      </c>
      <c r="AU450" s="34">
        <v>77.52</v>
      </c>
      <c r="AV450" s="34">
        <v>40.72</v>
      </c>
      <c r="AW450" s="34">
        <v>72.040000000000006</v>
      </c>
      <c r="AX450" s="34">
        <v>602.39</v>
      </c>
      <c r="AY450" s="34">
        <v>0</v>
      </c>
      <c r="AZ450" s="34">
        <v>196.27</v>
      </c>
      <c r="BA450" s="34">
        <v>85.35</v>
      </c>
      <c r="BB450" s="34">
        <v>56.64</v>
      </c>
      <c r="BC450" s="34">
        <v>44.89</v>
      </c>
      <c r="BD450" s="34">
        <v>0</v>
      </c>
      <c r="BE450" s="34">
        <v>0</v>
      </c>
      <c r="BF450" s="34">
        <v>0</v>
      </c>
      <c r="BG450" s="34">
        <v>0</v>
      </c>
      <c r="BH450" s="34">
        <v>0</v>
      </c>
      <c r="BI450" s="34">
        <v>0</v>
      </c>
      <c r="BJ450" s="34">
        <v>0</v>
      </c>
      <c r="BK450" s="34">
        <v>0.02</v>
      </c>
      <c r="BL450" s="34">
        <v>0</v>
      </c>
      <c r="BM450" s="34">
        <v>0</v>
      </c>
      <c r="BN450" s="34">
        <v>0</v>
      </c>
      <c r="BO450" s="34">
        <v>0</v>
      </c>
      <c r="BP450" s="34">
        <v>0</v>
      </c>
      <c r="BQ450" s="34">
        <v>0</v>
      </c>
      <c r="BR450" s="34">
        <v>0</v>
      </c>
      <c r="BS450" s="34">
        <v>0.02</v>
      </c>
      <c r="BT450" s="34">
        <v>0</v>
      </c>
      <c r="BU450" s="34">
        <v>0</v>
      </c>
      <c r="BV450" s="34">
        <v>0.08</v>
      </c>
      <c r="BW450" s="34">
        <v>0</v>
      </c>
      <c r="BX450" s="34">
        <v>0</v>
      </c>
      <c r="BY450" s="34">
        <v>0</v>
      </c>
      <c r="BZ450" s="34">
        <v>0</v>
      </c>
      <c r="CA450" s="34">
        <v>0</v>
      </c>
      <c r="CB450" s="34">
        <v>11.73</v>
      </c>
      <c r="CC450" s="33">
        <v>2.16</v>
      </c>
      <c r="CE450" s="31">
        <v>0</v>
      </c>
      <c r="CG450" s="31">
        <v>0</v>
      </c>
      <c r="CH450" s="31">
        <v>0</v>
      </c>
      <c r="CI450" s="31">
        <v>0</v>
      </c>
      <c r="CJ450" s="31">
        <v>802.15</v>
      </c>
      <c r="CK450" s="31">
        <v>309.04000000000002</v>
      </c>
      <c r="CL450" s="31">
        <v>555.6</v>
      </c>
      <c r="CM450" s="31">
        <v>6.42</v>
      </c>
      <c r="CN450" s="31">
        <v>6.42</v>
      </c>
      <c r="CO450" s="31">
        <v>6.42</v>
      </c>
      <c r="CP450" s="31">
        <v>0</v>
      </c>
      <c r="CQ450" s="31">
        <v>0</v>
      </c>
      <c r="CR450" s="31">
        <v>1.8</v>
      </c>
    </row>
    <row r="451" spans="1:96" s="31" customFormat="1">
      <c r="A451" s="31" t="str">
        <f>"3"</f>
        <v>3</v>
      </c>
      <c r="B451" s="32" t="s">
        <v>104</v>
      </c>
      <c r="C451" s="33" t="str">
        <f>"20"</f>
        <v>20</v>
      </c>
      <c r="D451" s="33">
        <v>1.32</v>
      </c>
      <c r="E451" s="33">
        <v>0</v>
      </c>
      <c r="F451" s="33">
        <v>0.24</v>
      </c>
      <c r="G451" s="33">
        <v>0.24</v>
      </c>
      <c r="H451" s="33">
        <v>8.34</v>
      </c>
      <c r="I451" s="33">
        <v>38.676000000000002</v>
      </c>
      <c r="J451" s="34">
        <v>0.04</v>
      </c>
      <c r="K451" s="34">
        <v>0</v>
      </c>
      <c r="L451" s="34">
        <v>0</v>
      </c>
      <c r="M451" s="34">
        <v>0</v>
      </c>
      <c r="N451" s="34">
        <v>0.24</v>
      </c>
      <c r="O451" s="34">
        <v>6.44</v>
      </c>
      <c r="P451" s="34">
        <v>1.66</v>
      </c>
      <c r="Q451" s="34">
        <v>0</v>
      </c>
      <c r="R451" s="34">
        <v>0</v>
      </c>
      <c r="S451" s="34">
        <v>0.2</v>
      </c>
      <c r="T451" s="34">
        <v>0.5</v>
      </c>
      <c r="U451" s="34">
        <v>122</v>
      </c>
      <c r="V451" s="34">
        <v>49</v>
      </c>
      <c r="W451" s="34">
        <v>7</v>
      </c>
      <c r="X451" s="34">
        <v>9.4</v>
      </c>
      <c r="Y451" s="34">
        <v>31.6</v>
      </c>
      <c r="Z451" s="34">
        <v>0.78</v>
      </c>
      <c r="AA451" s="34">
        <v>0</v>
      </c>
      <c r="AB451" s="34">
        <v>1</v>
      </c>
      <c r="AC451" s="34">
        <v>0.2</v>
      </c>
      <c r="AD451" s="34">
        <v>0.28000000000000003</v>
      </c>
      <c r="AE451" s="34">
        <v>0.04</v>
      </c>
      <c r="AF451" s="34">
        <v>0.02</v>
      </c>
      <c r="AG451" s="34">
        <v>0.14000000000000001</v>
      </c>
      <c r="AH451" s="34">
        <v>0.4</v>
      </c>
      <c r="AI451" s="34">
        <v>0</v>
      </c>
      <c r="AJ451" s="34">
        <v>0</v>
      </c>
      <c r="AK451" s="34">
        <v>0</v>
      </c>
      <c r="AL451" s="34">
        <v>0</v>
      </c>
      <c r="AM451" s="34">
        <v>85.4</v>
      </c>
      <c r="AN451" s="34">
        <v>44.6</v>
      </c>
      <c r="AO451" s="34">
        <v>18.600000000000001</v>
      </c>
      <c r="AP451" s="34">
        <v>39.6</v>
      </c>
      <c r="AQ451" s="34">
        <v>16</v>
      </c>
      <c r="AR451" s="34">
        <v>74.2</v>
      </c>
      <c r="AS451" s="34">
        <v>59.4</v>
      </c>
      <c r="AT451" s="34">
        <v>58.2</v>
      </c>
      <c r="AU451" s="34">
        <v>92.8</v>
      </c>
      <c r="AV451" s="34">
        <v>24.8</v>
      </c>
      <c r="AW451" s="34">
        <v>62</v>
      </c>
      <c r="AX451" s="34">
        <v>305.8</v>
      </c>
      <c r="AY451" s="34">
        <v>0</v>
      </c>
      <c r="AZ451" s="34">
        <v>105.2</v>
      </c>
      <c r="BA451" s="34">
        <v>58.2</v>
      </c>
      <c r="BB451" s="34">
        <v>36</v>
      </c>
      <c r="BC451" s="34">
        <v>26</v>
      </c>
      <c r="BD451" s="34">
        <v>0</v>
      </c>
      <c r="BE451" s="34">
        <v>0</v>
      </c>
      <c r="BF451" s="34">
        <v>0</v>
      </c>
      <c r="BG451" s="34">
        <v>0</v>
      </c>
      <c r="BH451" s="34">
        <v>0</v>
      </c>
      <c r="BI451" s="34">
        <v>0</v>
      </c>
      <c r="BJ451" s="34">
        <v>0</v>
      </c>
      <c r="BK451" s="34">
        <v>0.03</v>
      </c>
      <c r="BL451" s="34">
        <v>0</v>
      </c>
      <c r="BM451" s="34">
        <v>0</v>
      </c>
      <c r="BN451" s="34">
        <v>0</v>
      </c>
      <c r="BO451" s="34">
        <v>0</v>
      </c>
      <c r="BP451" s="34">
        <v>0</v>
      </c>
      <c r="BQ451" s="34">
        <v>0</v>
      </c>
      <c r="BR451" s="34">
        <v>0</v>
      </c>
      <c r="BS451" s="34">
        <v>0.02</v>
      </c>
      <c r="BT451" s="34">
        <v>0</v>
      </c>
      <c r="BU451" s="34">
        <v>0</v>
      </c>
      <c r="BV451" s="34">
        <v>0.1</v>
      </c>
      <c r="BW451" s="34">
        <v>0.02</v>
      </c>
      <c r="BX451" s="34">
        <v>0</v>
      </c>
      <c r="BY451" s="34">
        <v>0</v>
      </c>
      <c r="BZ451" s="34">
        <v>0</v>
      </c>
      <c r="CA451" s="34">
        <v>0</v>
      </c>
      <c r="CB451" s="34">
        <v>9.4</v>
      </c>
      <c r="CC451" s="33">
        <v>1.48</v>
      </c>
      <c r="CE451" s="31">
        <v>0.17</v>
      </c>
      <c r="CG451" s="31">
        <v>0</v>
      </c>
      <c r="CH451" s="31">
        <v>0</v>
      </c>
      <c r="CI451" s="31">
        <v>0</v>
      </c>
      <c r="CJ451" s="31">
        <v>0</v>
      </c>
      <c r="CK451" s="31">
        <v>0</v>
      </c>
      <c r="CL451" s="31">
        <v>0</v>
      </c>
      <c r="CM451" s="31">
        <v>0</v>
      </c>
      <c r="CN451" s="31">
        <v>0</v>
      </c>
      <c r="CO451" s="31">
        <v>0</v>
      </c>
      <c r="CP451" s="31">
        <v>0</v>
      </c>
      <c r="CQ451" s="31">
        <v>0</v>
      </c>
      <c r="CR451" s="31">
        <v>1.23</v>
      </c>
    </row>
    <row r="452" spans="1:96" s="31" customFormat="1" ht="24">
      <c r="A452" s="31" t="str">
        <f>"18/1"</f>
        <v>18/1</v>
      </c>
      <c r="B452" s="32" t="s">
        <v>149</v>
      </c>
      <c r="C452" s="33" t="str">
        <f>"200"</f>
        <v>200</v>
      </c>
      <c r="D452" s="33">
        <v>0.15</v>
      </c>
      <c r="E452" s="33">
        <v>0</v>
      </c>
      <c r="F452" s="33">
        <v>7.0000000000000007E-2</v>
      </c>
      <c r="G452" s="33">
        <v>0.08</v>
      </c>
      <c r="H452" s="33">
        <v>8.1199999999999992</v>
      </c>
      <c r="I452" s="33">
        <v>32.166047999999996</v>
      </c>
      <c r="J452" s="34">
        <v>0</v>
      </c>
      <c r="K452" s="34">
        <v>0</v>
      </c>
      <c r="L452" s="34">
        <v>0</v>
      </c>
      <c r="M452" s="34">
        <v>0</v>
      </c>
      <c r="N452" s="34">
        <v>7.7</v>
      </c>
      <c r="O452" s="34">
        <v>0.02</v>
      </c>
      <c r="P452" s="34">
        <v>0.4</v>
      </c>
      <c r="Q452" s="34">
        <v>0</v>
      </c>
      <c r="R452" s="34">
        <v>0</v>
      </c>
      <c r="S452" s="34">
        <v>0.26</v>
      </c>
      <c r="T452" s="34">
        <v>0.09</v>
      </c>
      <c r="U452" s="34">
        <v>3.67</v>
      </c>
      <c r="V452" s="34">
        <v>28.52</v>
      </c>
      <c r="W452" s="34">
        <v>7.22</v>
      </c>
      <c r="X452" s="34">
        <v>3.13</v>
      </c>
      <c r="Y452" s="34">
        <v>4</v>
      </c>
      <c r="Z452" s="34">
        <v>0.23</v>
      </c>
      <c r="AA452" s="34">
        <v>0</v>
      </c>
      <c r="AB452" s="34">
        <v>4.8</v>
      </c>
      <c r="AC452" s="34">
        <v>1</v>
      </c>
      <c r="AD452" s="34">
        <v>0.1</v>
      </c>
      <c r="AE452" s="34">
        <v>0</v>
      </c>
      <c r="AF452" s="34">
        <v>0.01</v>
      </c>
      <c r="AG452" s="34">
        <v>0.05</v>
      </c>
      <c r="AH452" s="34">
        <v>0.08</v>
      </c>
      <c r="AI452" s="34">
        <v>4.8</v>
      </c>
      <c r="AJ452" s="34">
        <v>0</v>
      </c>
      <c r="AK452" s="34">
        <v>4.32</v>
      </c>
      <c r="AL452" s="34">
        <v>3.38</v>
      </c>
      <c r="AM452" s="34">
        <v>7.9</v>
      </c>
      <c r="AN452" s="34">
        <v>6.2</v>
      </c>
      <c r="AO452" s="34">
        <v>0.19</v>
      </c>
      <c r="AP452" s="34">
        <v>4.7</v>
      </c>
      <c r="AQ452" s="34">
        <v>1.69</v>
      </c>
      <c r="AR452" s="34">
        <v>4.32</v>
      </c>
      <c r="AS452" s="34">
        <v>7.9</v>
      </c>
      <c r="AT452" s="34">
        <v>6.58</v>
      </c>
      <c r="AU452" s="34">
        <v>34.22</v>
      </c>
      <c r="AV452" s="34">
        <v>3.01</v>
      </c>
      <c r="AW452" s="34">
        <v>6.2</v>
      </c>
      <c r="AX452" s="34">
        <v>22.56</v>
      </c>
      <c r="AY452" s="34">
        <v>0</v>
      </c>
      <c r="AZ452" s="34">
        <v>4.8899999999999997</v>
      </c>
      <c r="BA452" s="34">
        <v>5.83</v>
      </c>
      <c r="BB452" s="34">
        <v>5.08</v>
      </c>
      <c r="BC452" s="34">
        <v>1.32</v>
      </c>
      <c r="BD452" s="34">
        <v>0</v>
      </c>
      <c r="BE452" s="34">
        <v>0</v>
      </c>
      <c r="BF452" s="34">
        <v>0</v>
      </c>
      <c r="BG452" s="34">
        <v>0</v>
      </c>
      <c r="BH452" s="34">
        <v>0</v>
      </c>
      <c r="BI452" s="34">
        <v>0</v>
      </c>
      <c r="BJ452" s="34">
        <v>0</v>
      </c>
      <c r="BK452" s="34">
        <v>0</v>
      </c>
      <c r="BL452" s="34">
        <v>0</v>
      </c>
      <c r="BM452" s="34">
        <v>0</v>
      </c>
      <c r="BN452" s="34">
        <v>0</v>
      </c>
      <c r="BO452" s="34">
        <v>0</v>
      </c>
      <c r="BP452" s="34">
        <v>0</v>
      </c>
      <c r="BQ452" s="34">
        <v>0</v>
      </c>
      <c r="BR452" s="34">
        <v>0</v>
      </c>
      <c r="BS452" s="34">
        <v>0</v>
      </c>
      <c r="BT452" s="34">
        <v>0</v>
      </c>
      <c r="BU452" s="34">
        <v>0</v>
      </c>
      <c r="BV452" s="34">
        <v>0</v>
      </c>
      <c r="BW452" s="34">
        <v>0</v>
      </c>
      <c r="BX452" s="34">
        <v>0</v>
      </c>
      <c r="BY452" s="34">
        <v>0</v>
      </c>
      <c r="BZ452" s="34">
        <v>0</v>
      </c>
      <c r="CA452" s="34">
        <v>0</v>
      </c>
      <c r="CB452" s="34">
        <v>231.49</v>
      </c>
      <c r="CC452" s="33">
        <v>8.73</v>
      </c>
      <c r="CE452" s="31">
        <v>0.8</v>
      </c>
      <c r="CG452" s="31">
        <v>1.6</v>
      </c>
      <c r="CH452" s="31">
        <v>0.4</v>
      </c>
      <c r="CI452" s="31">
        <v>1</v>
      </c>
      <c r="CJ452" s="31">
        <v>40</v>
      </c>
      <c r="CK452" s="31">
        <v>18.2</v>
      </c>
      <c r="CL452" s="31">
        <v>29.1</v>
      </c>
      <c r="CM452" s="31">
        <v>0</v>
      </c>
      <c r="CN452" s="31">
        <v>0</v>
      </c>
      <c r="CO452" s="31">
        <v>0</v>
      </c>
      <c r="CP452" s="31">
        <v>7</v>
      </c>
      <c r="CQ452" s="31">
        <v>0</v>
      </c>
      <c r="CR452" s="31">
        <v>5.29</v>
      </c>
    </row>
    <row r="453" spans="1:96" s="28" customFormat="1">
      <c r="A453" s="28" t="str">
        <f>"12/2"</f>
        <v>12/2</v>
      </c>
      <c r="B453" s="29" t="s">
        <v>121</v>
      </c>
      <c r="C453" s="30" t="str">
        <f>"195"</f>
        <v>195</v>
      </c>
      <c r="D453" s="30">
        <v>1.76</v>
      </c>
      <c r="E453" s="30">
        <v>0</v>
      </c>
      <c r="F453" s="30">
        <v>0.39</v>
      </c>
      <c r="G453" s="30">
        <v>0.39</v>
      </c>
      <c r="H453" s="30">
        <v>20.09</v>
      </c>
      <c r="I453" s="30">
        <v>86.73599999999999</v>
      </c>
      <c r="J453" s="18">
        <v>0</v>
      </c>
      <c r="K453" s="18">
        <v>0</v>
      </c>
      <c r="L453" s="18">
        <v>0</v>
      </c>
      <c r="M453" s="18">
        <v>0</v>
      </c>
      <c r="N453" s="18">
        <v>15.8</v>
      </c>
      <c r="O453" s="18">
        <v>0</v>
      </c>
      <c r="P453" s="18">
        <v>4.29</v>
      </c>
      <c r="Q453" s="18">
        <v>0</v>
      </c>
      <c r="R453" s="18">
        <v>0</v>
      </c>
      <c r="S453" s="18">
        <v>2.54</v>
      </c>
      <c r="T453" s="18">
        <v>0.98</v>
      </c>
      <c r="U453" s="18">
        <v>25.35</v>
      </c>
      <c r="V453" s="18">
        <v>384.15</v>
      </c>
      <c r="W453" s="18">
        <v>66.3</v>
      </c>
      <c r="X453" s="18">
        <v>25.35</v>
      </c>
      <c r="Y453" s="18">
        <v>44.85</v>
      </c>
      <c r="Z453" s="18">
        <v>0.59</v>
      </c>
      <c r="AA453" s="18">
        <v>0</v>
      </c>
      <c r="AB453" s="18">
        <v>97.5</v>
      </c>
      <c r="AC453" s="18">
        <v>15.6</v>
      </c>
      <c r="AD453" s="18">
        <v>0.39</v>
      </c>
      <c r="AE453" s="18">
        <v>0.08</v>
      </c>
      <c r="AF453" s="18">
        <v>0.06</v>
      </c>
      <c r="AG453" s="18">
        <v>0.39</v>
      </c>
      <c r="AH453" s="18">
        <v>0.59</v>
      </c>
      <c r="AI453" s="18">
        <v>117</v>
      </c>
      <c r="AJ453" s="18">
        <v>0</v>
      </c>
      <c r="AK453" s="18">
        <v>68.25</v>
      </c>
      <c r="AL453" s="18">
        <v>52.65</v>
      </c>
      <c r="AM453" s="18">
        <v>39</v>
      </c>
      <c r="AN453" s="18">
        <v>70.2</v>
      </c>
      <c r="AO453" s="18">
        <v>25.35</v>
      </c>
      <c r="AP453" s="18">
        <v>25.35</v>
      </c>
      <c r="AQ453" s="18">
        <v>11.7</v>
      </c>
      <c r="AR453" s="18">
        <v>52.65</v>
      </c>
      <c r="AS453" s="18">
        <v>83.85</v>
      </c>
      <c r="AT453" s="18">
        <v>109.2</v>
      </c>
      <c r="AU453" s="18">
        <v>193.05</v>
      </c>
      <c r="AV453" s="18">
        <v>29.25</v>
      </c>
      <c r="AW453" s="18">
        <v>159.9</v>
      </c>
      <c r="AX453" s="18">
        <v>159.9</v>
      </c>
      <c r="AY453" s="18">
        <v>0</v>
      </c>
      <c r="AZ453" s="18">
        <v>78</v>
      </c>
      <c r="BA453" s="18">
        <v>54.6</v>
      </c>
      <c r="BB453" s="18">
        <v>27.3</v>
      </c>
      <c r="BC453" s="18">
        <v>17.55</v>
      </c>
      <c r="BD453" s="18">
        <v>0</v>
      </c>
      <c r="BE453" s="18">
        <v>0</v>
      </c>
      <c r="BF453" s="18">
        <v>0</v>
      </c>
      <c r="BG453" s="18">
        <v>0</v>
      </c>
      <c r="BH453" s="18">
        <v>0</v>
      </c>
      <c r="BI453" s="18">
        <v>0</v>
      </c>
      <c r="BJ453" s="18">
        <v>0</v>
      </c>
      <c r="BK453" s="18">
        <v>0</v>
      </c>
      <c r="BL453" s="18">
        <v>0</v>
      </c>
      <c r="BM453" s="18">
        <v>0</v>
      </c>
      <c r="BN453" s="18">
        <v>0</v>
      </c>
      <c r="BO453" s="18">
        <v>0</v>
      </c>
      <c r="BP453" s="18">
        <v>0</v>
      </c>
      <c r="BQ453" s="18">
        <v>0</v>
      </c>
      <c r="BR453" s="18">
        <v>0</v>
      </c>
      <c r="BS453" s="18">
        <v>0</v>
      </c>
      <c r="BT453" s="18">
        <v>0</v>
      </c>
      <c r="BU453" s="18">
        <v>0</v>
      </c>
      <c r="BV453" s="18">
        <v>0</v>
      </c>
      <c r="BW453" s="18">
        <v>0</v>
      </c>
      <c r="BX453" s="18">
        <v>0</v>
      </c>
      <c r="BY453" s="18">
        <v>0</v>
      </c>
      <c r="BZ453" s="18">
        <v>0</v>
      </c>
      <c r="CA453" s="18">
        <v>0</v>
      </c>
      <c r="CB453" s="18">
        <v>169.26</v>
      </c>
      <c r="CC453" s="30">
        <v>42.12</v>
      </c>
      <c r="CE453" s="28">
        <v>16.25</v>
      </c>
      <c r="CG453" s="28">
        <v>3.64</v>
      </c>
      <c r="CH453" s="28">
        <v>3.64</v>
      </c>
      <c r="CI453" s="28">
        <v>3.64</v>
      </c>
      <c r="CJ453" s="28">
        <v>363.64</v>
      </c>
      <c r="CK453" s="28">
        <v>149.09</v>
      </c>
      <c r="CL453" s="28">
        <v>256.36</v>
      </c>
      <c r="CM453" s="28">
        <v>0</v>
      </c>
      <c r="CN453" s="28">
        <v>0</v>
      </c>
      <c r="CO453" s="28">
        <v>0</v>
      </c>
      <c r="CP453" s="28">
        <v>0</v>
      </c>
      <c r="CQ453" s="28">
        <v>0</v>
      </c>
      <c r="CR453" s="28">
        <v>35.1</v>
      </c>
    </row>
    <row r="454" spans="1:96" s="38" customFormat="1" ht="11.4">
      <c r="B454" s="35" t="s">
        <v>107</v>
      </c>
      <c r="C454" s="36"/>
      <c r="D454" s="36">
        <v>24.6</v>
      </c>
      <c r="E454" s="36">
        <v>10.45</v>
      </c>
      <c r="F454" s="36">
        <v>26.62</v>
      </c>
      <c r="G454" s="36">
        <v>15.3</v>
      </c>
      <c r="H454" s="36">
        <v>97.98</v>
      </c>
      <c r="I454" s="36">
        <v>711.87</v>
      </c>
      <c r="J454" s="37">
        <v>5.79</v>
      </c>
      <c r="K454" s="37">
        <v>9.26</v>
      </c>
      <c r="L454" s="37">
        <v>0</v>
      </c>
      <c r="M454" s="37">
        <v>0</v>
      </c>
      <c r="N454" s="37">
        <v>37.619999999999997</v>
      </c>
      <c r="O454" s="37">
        <v>47.16</v>
      </c>
      <c r="P454" s="37">
        <v>13.21</v>
      </c>
      <c r="Q454" s="37">
        <v>0</v>
      </c>
      <c r="R454" s="37">
        <v>0</v>
      </c>
      <c r="S454" s="37">
        <v>3.71</v>
      </c>
      <c r="T454" s="37">
        <v>8.19</v>
      </c>
      <c r="U454" s="37">
        <v>843.71</v>
      </c>
      <c r="V454" s="37">
        <v>1529.34</v>
      </c>
      <c r="W454" s="37">
        <v>189.74</v>
      </c>
      <c r="X454" s="37">
        <v>113.83</v>
      </c>
      <c r="Y454" s="37">
        <v>295.60000000000002</v>
      </c>
      <c r="Z454" s="37">
        <v>5.72</v>
      </c>
      <c r="AA454" s="37">
        <v>39.229999999999997</v>
      </c>
      <c r="AB454" s="37">
        <v>5179.8599999999997</v>
      </c>
      <c r="AC454" s="37">
        <v>1047.83</v>
      </c>
      <c r="AD454" s="37">
        <v>7.99</v>
      </c>
      <c r="AE454" s="37">
        <v>0.42</v>
      </c>
      <c r="AF454" s="37">
        <v>0.3</v>
      </c>
      <c r="AG454" s="37">
        <v>5.4</v>
      </c>
      <c r="AH454" s="37">
        <v>13.46</v>
      </c>
      <c r="AI454" s="37">
        <v>137.35</v>
      </c>
      <c r="AJ454" s="37">
        <v>0</v>
      </c>
      <c r="AK454" s="37">
        <v>1095.3699999999999</v>
      </c>
      <c r="AL454" s="37">
        <v>1115.69</v>
      </c>
      <c r="AM454" s="37">
        <v>1709.27</v>
      </c>
      <c r="AN454" s="37">
        <v>1702.36</v>
      </c>
      <c r="AO454" s="37">
        <v>456.88</v>
      </c>
      <c r="AP454" s="37">
        <v>938.62</v>
      </c>
      <c r="AQ454" s="37">
        <v>173.9</v>
      </c>
      <c r="AR454" s="37">
        <v>1105.19</v>
      </c>
      <c r="AS454" s="37">
        <v>599.64</v>
      </c>
      <c r="AT454" s="37">
        <v>895.69</v>
      </c>
      <c r="AU454" s="37">
        <v>1278.92</v>
      </c>
      <c r="AV454" s="37">
        <v>548.15</v>
      </c>
      <c r="AW454" s="37">
        <v>618.58000000000004</v>
      </c>
      <c r="AX454" s="37">
        <v>2685.67</v>
      </c>
      <c r="AY454" s="37">
        <v>0.76</v>
      </c>
      <c r="AZ454" s="37">
        <v>756.99</v>
      </c>
      <c r="BA454" s="37">
        <v>592.83000000000004</v>
      </c>
      <c r="BB454" s="37">
        <v>741.01</v>
      </c>
      <c r="BC454" s="37">
        <v>327.92</v>
      </c>
      <c r="BD454" s="37">
        <v>0</v>
      </c>
      <c r="BE454" s="37">
        <v>0</v>
      </c>
      <c r="BF454" s="37">
        <v>0.01</v>
      </c>
      <c r="BG454" s="37">
        <v>0.03</v>
      </c>
      <c r="BH454" s="37">
        <v>0.03</v>
      </c>
      <c r="BI454" s="37">
        <v>7.0000000000000007E-2</v>
      </c>
      <c r="BJ454" s="37">
        <v>0.01</v>
      </c>
      <c r="BK454" s="37">
        <v>1.18</v>
      </c>
      <c r="BL454" s="37">
        <v>0.01</v>
      </c>
      <c r="BM454" s="37">
        <v>0.73</v>
      </c>
      <c r="BN454" s="37">
        <v>0.05</v>
      </c>
      <c r="BO454" s="37">
        <v>0.09</v>
      </c>
      <c r="BP454" s="37">
        <v>0</v>
      </c>
      <c r="BQ454" s="37">
        <v>0.01</v>
      </c>
      <c r="BR454" s="37">
        <v>0.02</v>
      </c>
      <c r="BS454" s="37">
        <v>3.65</v>
      </c>
      <c r="BT454" s="37">
        <v>0</v>
      </c>
      <c r="BU454" s="37">
        <v>0</v>
      </c>
      <c r="BV454" s="37">
        <v>8.43</v>
      </c>
      <c r="BW454" s="37">
        <v>0.04</v>
      </c>
      <c r="BX454" s="37">
        <v>0</v>
      </c>
      <c r="BY454" s="37">
        <v>0</v>
      </c>
      <c r="BZ454" s="37">
        <v>0</v>
      </c>
      <c r="CA454" s="37">
        <v>0</v>
      </c>
      <c r="CB454" s="37">
        <v>896.13</v>
      </c>
      <c r="CC454" s="36">
        <f>SUM($CC$445:$CC$453)</f>
        <v>148.95000000000002</v>
      </c>
      <c r="CD454" s="38">
        <f>$I$454/$I$455*100</f>
        <v>51.657777294002393</v>
      </c>
      <c r="CE454" s="38">
        <v>902.54</v>
      </c>
      <c r="CG454" s="38">
        <v>102.25</v>
      </c>
      <c r="CH454" s="38">
        <v>59.54</v>
      </c>
      <c r="CI454" s="38">
        <v>80.900000000000006</v>
      </c>
      <c r="CJ454" s="38">
        <v>4263.76</v>
      </c>
      <c r="CK454" s="38">
        <v>1802.86</v>
      </c>
      <c r="CL454" s="38">
        <v>3033.31</v>
      </c>
      <c r="CM454" s="38">
        <v>82.62</v>
      </c>
      <c r="CN454" s="38">
        <v>46.51</v>
      </c>
      <c r="CO454" s="38">
        <v>64.59</v>
      </c>
      <c r="CP454" s="38">
        <v>8.1999999999999993</v>
      </c>
      <c r="CQ454" s="38">
        <v>2.0499999999999998</v>
      </c>
    </row>
    <row r="455" spans="1:96" s="38" customFormat="1" ht="11.4">
      <c r="B455" s="35" t="s">
        <v>108</v>
      </c>
      <c r="C455" s="36"/>
      <c r="D455" s="36">
        <v>47.8</v>
      </c>
      <c r="E455" s="36">
        <v>19.98</v>
      </c>
      <c r="F455" s="36">
        <v>49.59</v>
      </c>
      <c r="G455" s="36">
        <v>16.78</v>
      </c>
      <c r="H455" s="36">
        <v>171.37</v>
      </c>
      <c r="I455" s="36">
        <v>1378.05</v>
      </c>
      <c r="J455" s="37">
        <v>12.25</v>
      </c>
      <c r="K455" s="37">
        <v>9.36</v>
      </c>
      <c r="L455" s="37">
        <v>0</v>
      </c>
      <c r="M455" s="37">
        <v>0</v>
      </c>
      <c r="N455" s="37">
        <v>62.59</v>
      </c>
      <c r="O455" s="37">
        <v>93.91</v>
      </c>
      <c r="P455" s="37">
        <v>14.88</v>
      </c>
      <c r="Q455" s="37">
        <v>0</v>
      </c>
      <c r="R455" s="37">
        <v>0</v>
      </c>
      <c r="S455" s="37">
        <v>3.98</v>
      </c>
      <c r="T455" s="37">
        <v>11.64</v>
      </c>
      <c r="U455" s="37">
        <v>1367.07</v>
      </c>
      <c r="V455" s="37">
        <v>1755.02</v>
      </c>
      <c r="W455" s="37">
        <v>388.46</v>
      </c>
      <c r="X455" s="37">
        <v>157.06</v>
      </c>
      <c r="Y455" s="37">
        <v>553.51</v>
      </c>
      <c r="Z455" s="37">
        <v>7.79</v>
      </c>
      <c r="AA455" s="37">
        <v>184.67</v>
      </c>
      <c r="AB455" s="37">
        <v>5243.18</v>
      </c>
      <c r="AC455" s="37">
        <v>1217.8</v>
      </c>
      <c r="AD455" s="37">
        <v>8.44</v>
      </c>
      <c r="AE455" s="37">
        <v>0.57999999999999996</v>
      </c>
      <c r="AF455" s="37">
        <v>0.61</v>
      </c>
      <c r="AG455" s="37">
        <v>6.03</v>
      </c>
      <c r="AH455" s="37">
        <v>17.75</v>
      </c>
      <c r="AI455" s="37">
        <v>137.79</v>
      </c>
      <c r="AJ455" s="37">
        <v>0</v>
      </c>
      <c r="AK455" s="37">
        <v>1972.03</v>
      </c>
      <c r="AL455" s="37">
        <v>1840.63</v>
      </c>
      <c r="AM455" s="37">
        <v>3247.37</v>
      </c>
      <c r="AN455" s="37">
        <v>2533.6799999999998</v>
      </c>
      <c r="AO455" s="37">
        <v>871.47</v>
      </c>
      <c r="AP455" s="37">
        <v>1579.99</v>
      </c>
      <c r="AQ455" s="37">
        <v>443.61</v>
      </c>
      <c r="AR455" s="37">
        <v>1929.61</v>
      </c>
      <c r="AS455" s="37">
        <v>1398.73</v>
      </c>
      <c r="AT455" s="37">
        <v>1551.69</v>
      </c>
      <c r="AU455" s="37">
        <v>2231.25</v>
      </c>
      <c r="AV455" s="37">
        <v>976.9</v>
      </c>
      <c r="AW455" s="37">
        <v>1021.57</v>
      </c>
      <c r="AX455" s="37">
        <v>5415.31</v>
      </c>
      <c r="AY455" s="37">
        <v>6.36</v>
      </c>
      <c r="AZ455" s="37">
        <v>1685.22</v>
      </c>
      <c r="BA455" s="37">
        <v>1436.99</v>
      </c>
      <c r="BB455" s="37">
        <v>1406.98</v>
      </c>
      <c r="BC455" s="37">
        <v>604.91</v>
      </c>
      <c r="BD455" s="37">
        <v>0.11</v>
      </c>
      <c r="BE455" s="37">
        <v>0.06</v>
      </c>
      <c r="BF455" s="37">
        <v>0.08</v>
      </c>
      <c r="BG455" s="37">
        <v>0.22</v>
      </c>
      <c r="BH455" s="37">
        <v>0.22</v>
      </c>
      <c r="BI455" s="37">
        <v>0.63</v>
      </c>
      <c r="BJ455" s="37">
        <v>0.04</v>
      </c>
      <c r="BK455" s="37">
        <v>2.78</v>
      </c>
      <c r="BL455" s="37">
        <v>0.02</v>
      </c>
      <c r="BM455" s="37">
        <v>1.35</v>
      </c>
      <c r="BN455" s="37">
        <v>0.08</v>
      </c>
      <c r="BO455" s="37">
        <v>0.09</v>
      </c>
      <c r="BP455" s="37">
        <v>0</v>
      </c>
      <c r="BQ455" s="37">
        <v>0.11</v>
      </c>
      <c r="BR455" s="37">
        <v>0.17</v>
      </c>
      <c r="BS455" s="37">
        <v>5.23</v>
      </c>
      <c r="BT455" s="37">
        <v>0</v>
      </c>
      <c r="BU455" s="37">
        <v>0</v>
      </c>
      <c r="BV455" s="37">
        <v>9.31</v>
      </c>
      <c r="BW455" s="37">
        <v>0.06</v>
      </c>
      <c r="BX455" s="37">
        <v>0</v>
      </c>
      <c r="BY455" s="37">
        <v>0</v>
      </c>
      <c r="BZ455" s="37">
        <v>0</v>
      </c>
      <c r="CA455" s="37">
        <v>0</v>
      </c>
      <c r="CB455" s="37">
        <v>1294.8800000000001</v>
      </c>
      <c r="CC455" s="36">
        <v>207.26999999999998</v>
      </c>
      <c r="CE455" s="38">
        <v>1058.53</v>
      </c>
      <c r="CG455" s="38">
        <v>134.86000000000001</v>
      </c>
      <c r="CH455" s="38">
        <v>77.069999999999993</v>
      </c>
      <c r="CI455" s="38">
        <v>105.96</v>
      </c>
      <c r="CJ455" s="38">
        <v>7605.77</v>
      </c>
      <c r="CK455" s="38">
        <v>3541.31</v>
      </c>
      <c r="CL455" s="38">
        <v>5573.54</v>
      </c>
      <c r="CM455" s="38">
        <v>120.9</v>
      </c>
      <c r="CN455" s="38">
        <v>69.150000000000006</v>
      </c>
      <c r="CO455" s="38">
        <v>95.05</v>
      </c>
      <c r="CP455" s="38">
        <v>17.8</v>
      </c>
      <c r="CQ455" s="38">
        <v>2.95</v>
      </c>
    </row>
    <row r="456" spans="1:96" hidden="1">
      <c r="C456" s="16"/>
      <c r="D456" s="16"/>
      <c r="E456" s="16"/>
      <c r="F456" s="16"/>
      <c r="G456" s="16"/>
      <c r="H456" s="16"/>
      <c r="I456" s="16"/>
    </row>
    <row r="457" spans="1:96" hidden="1">
      <c r="B457" s="14" t="s">
        <v>109</v>
      </c>
      <c r="C457" s="16"/>
      <c r="D457" s="16">
        <v>14</v>
      </c>
      <c r="E457" s="16"/>
      <c r="F457" s="16">
        <v>36</v>
      </c>
      <c r="G457" s="16"/>
      <c r="H457" s="16">
        <v>50</v>
      </c>
      <c r="I457" s="16"/>
    </row>
    <row r="458" spans="1:96" hidden="1">
      <c r="C458" s="16"/>
      <c r="D458" s="16"/>
      <c r="E458" s="16"/>
      <c r="F458" s="16"/>
      <c r="G458" s="16"/>
      <c r="H458" s="16"/>
      <c r="I458" s="16"/>
    </row>
    <row r="459" spans="1:96" hidden="1">
      <c r="C459" s="16"/>
      <c r="D459" s="16"/>
      <c r="E459" s="16"/>
      <c r="F459" s="16"/>
      <c r="G459" s="16"/>
      <c r="H459" s="16"/>
      <c r="I459" s="16"/>
    </row>
    <row r="460" spans="1:96">
      <c r="B460" s="27" t="s">
        <v>176</v>
      </c>
      <c r="C460" s="16"/>
      <c r="D460" s="16"/>
      <c r="E460" s="16"/>
      <c r="F460" s="16"/>
      <c r="G460" s="16"/>
      <c r="H460" s="16"/>
      <c r="I460" s="16"/>
    </row>
    <row r="461" spans="1:96">
      <c r="B461" s="27" t="s">
        <v>91</v>
      </c>
      <c r="C461" s="16"/>
      <c r="D461" s="16"/>
      <c r="E461" s="16"/>
      <c r="F461" s="16"/>
      <c r="G461" s="16"/>
      <c r="H461" s="16"/>
      <c r="I461" s="16"/>
    </row>
    <row r="462" spans="1:96" s="31" customFormat="1">
      <c r="A462" s="31" t="str">
        <f>"200"</f>
        <v>200</v>
      </c>
      <c r="B462" s="32" t="s">
        <v>154</v>
      </c>
      <c r="C462" s="33" t="str">
        <f>"150"</f>
        <v>150</v>
      </c>
      <c r="D462" s="33">
        <v>4.62</v>
      </c>
      <c r="E462" s="33">
        <v>2.17</v>
      </c>
      <c r="F462" s="33">
        <v>5.78</v>
      </c>
      <c r="G462" s="33">
        <v>0.59</v>
      </c>
      <c r="H462" s="33">
        <v>25.31</v>
      </c>
      <c r="I462" s="33">
        <v>170.51721582740271</v>
      </c>
      <c r="J462" s="34">
        <v>3.42</v>
      </c>
      <c r="K462" s="34">
        <v>0.09</v>
      </c>
      <c r="L462" s="34">
        <v>0</v>
      </c>
      <c r="M462" s="34">
        <v>0</v>
      </c>
      <c r="N462" s="34">
        <v>7.42</v>
      </c>
      <c r="O462" s="34">
        <v>17.059999999999999</v>
      </c>
      <c r="P462" s="34">
        <v>0.83</v>
      </c>
      <c r="Q462" s="34">
        <v>0</v>
      </c>
      <c r="R462" s="34">
        <v>0</v>
      </c>
      <c r="S462" s="34">
        <v>0.08</v>
      </c>
      <c r="T462" s="34">
        <v>0.83</v>
      </c>
      <c r="U462" s="34">
        <v>40.78</v>
      </c>
      <c r="V462" s="34">
        <v>152.36000000000001</v>
      </c>
      <c r="W462" s="34">
        <v>93.55</v>
      </c>
      <c r="X462" s="34">
        <v>27.1</v>
      </c>
      <c r="Y462" s="34">
        <v>112.25</v>
      </c>
      <c r="Z462" s="34">
        <v>0.59</v>
      </c>
      <c r="AA462" s="34">
        <v>30.67</v>
      </c>
      <c r="AB462" s="34">
        <v>21.11</v>
      </c>
      <c r="AC462" s="34">
        <v>34.56</v>
      </c>
      <c r="AD462" s="34">
        <v>0.13</v>
      </c>
      <c r="AE462" s="34">
        <v>0.09</v>
      </c>
      <c r="AF462" s="34">
        <v>0.12</v>
      </c>
      <c r="AG462" s="34">
        <v>0.43</v>
      </c>
      <c r="AH462" s="34">
        <v>1.67</v>
      </c>
      <c r="AI462" s="34">
        <v>0.39</v>
      </c>
      <c r="AJ462" s="34">
        <v>0</v>
      </c>
      <c r="AK462" s="34">
        <v>237.49</v>
      </c>
      <c r="AL462" s="34">
        <v>219.94</v>
      </c>
      <c r="AM462" s="34">
        <v>497.58</v>
      </c>
      <c r="AN462" s="34">
        <v>236.82</v>
      </c>
      <c r="AO462" s="34">
        <v>116.06</v>
      </c>
      <c r="AP462" s="34">
        <v>182.66</v>
      </c>
      <c r="AQ462" s="34">
        <v>70.680000000000007</v>
      </c>
      <c r="AR462" s="34">
        <v>234.95</v>
      </c>
      <c r="AS462" s="34">
        <v>200</v>
      </c>
      <c r="AT462" s="34">
        <v>120.28</v>
      </c>
      <c r="AU462" s="34">
        <v>157.13999999999999</v>
      </c>
      <c r="AV462" s="34">
        <v>58.06</v>
      </c>
      <c r="AW462" s="34">
        <v>80.540000000000006</v>
      </c>
      <c r="AX462" s="34">
        <v>460.85</v>
      </c>
      <c r="AY462" s="34">
        <v>0</v>
      </c>
      <c r="AZ462" s="34">
        <v>155.65</v>
      </c>
      <c r="BA462" s="34">
        <v>140.13</v>
      </c>
      <c r="BB462" s="34">
        <v>229.53</v>
      </c>
      <c r="BC462" s="34">
        <v>61.07</v>
      </c>
      <c r="BD462" s="34">
        <v>0.1</v>
      </c>
      <c r="BE462" s="34">
        <v>0.05</v>
      </c>
      <c r="BF462" s="34">
        <v>0.03</v>
      </c>
      <c r="BG462" s="34">
        <v>0.06</v>
      </c>
      <c r="BH462" s="34">
        <v>7.0000000000000007E-2</v>
      </c>
      <c r="BI462" s="34">
        <v>0.31</v>
      </c>
      <c r="BJ462" s="34">
        <v>0</v>
      </c>
      <c r="BK462" s="34">
        <v>0.92</v>
      </c>
      <c r="BL462" s="34">
        <v>0</v>
      </c>
      <c r="BM462" s="34">
        <v>0.28000000000000003</v>
      </c>
      <c r="BN462" s="34">
        <v>0</v>
      </c>
      <c r="BO462" s="34">
        <v>0</v>
      </c>
      <c r="BP462" s="34">
        <v>0</v>
      </c>
      <c r="BQ462" s="34">
        <v>0.06</v>
      </c>
      <c r="BR462" s="34">
        <v>0.09</v>
      </c>
      <c r="BS462" s="34">
        <v>0.81</v>
      </c>
      <c r="BT462" s="34">
        <v>0</v>
      </c>
      <c r="BU462" s="34">
        <v>0</v>
      </c>
      <c r="BV462" s="34">
        <v>0.32</v>
      </c>
      <c r="BW462" s="34">
        <v>0.01</v>
      </c>
      <c r="BX462" s="34">
        <v>0</v>
      </c>
      <c r="BY462" s="34">
        <v>0</v>
      </c>
      <c r="BZ462" s="34">
        <v>0</v>
      </c>
      <c r="CA462" s="34">
        <v>0</v>
      </c>
      <c r="CB462" s="34">
        <v>71.319999999999993</v>
      </c>
      <c r="CC462" s="33">
        <v>20.22</v>
      </c>
      <c r="CE462" s="31">
        <v>34.18</v>
      </c>
      <c r="CG462" s="31">
        <v>2.12</v>
      </c>
      <c r="CH462" s="31">
        <v>0.71</v>
      </c>
      <c r="CI462" s="31">
        <v>1.42</v>
      </c>
      <c r="CJ462" s="31">
        <v>420.65</v>
      </c>
      <c r="CK462" s="31">
        <v>191.77</v>
      </c>
      <c r="CL462" s="31">
        <v>306.20999999999998</v>
      </c>
      <c r="CM462" s="31">
        <v>3.7</v>
      </c>
      <c r="CN462" s="31">
        <v>1.28</v>
      </c>
      <c r="CO462" s="31">
        <v>2.4900000000000002</v>
      </c>
      <c r="CP462" s="31">
        <v>3.65</v>
      </c>
      <c r="CQ462" s="31">
        <v>0</v>
      </c>
      <c r="CR462" s="31">
        <v>12.26</v>
      </c>
    </row>
    <row r="463" spans="1:96" s="31" customFormat="1">
      <c r="A463" s="31" t="str">
        <f>"8/5"</f>
        <v>8/5</v>
      </c>
      <c r="B463" s="32" t="s">
        <v>155</v>
      </c>
      <c r="C463" s="33" t="str">
        <f>"100"</f>
        <v>100</v>
      </c>
      <c r="D463" s="33">
        <v>15.94</v>
      </c>
      <c r="E463" s="33">
        <v>14.94</v>
      </c>
      <c r="F463" s="33">
        <v>8.4700000000000006</v>
      </c>
      <c r="G463" s="33">
        <v>0.96</v>
      </c>
      <c r="H463" s="33">
        <v>15.02</v>
      </c>
      <c r="I463" s="33">
        <v>201.63825000000003</v>
      </c>
      <c r="J463" s="34">
        <v>4.93</v>
      </c>
      <c r="K463" s="34">
        <v>0.65</v>
      </c>
      <c r="L463" s="34">
        <v>0</v>
      </c>
      <c r="M463" s="34">
        <v>0</v>
      </c>
      <c r="N463" s="34">
        <v>7.81</v>
      </c>
      <c r="O463" s="34">
        <v>6.85</v>
      </c>
      <c r="P463" s="34">
        <v>0.36</v>
      </c>
      <c r="Q463" s="34">
        <v>0</v>
      </c>
      <c r="R463" s="34">
        <v>0</v>
      </c>
      <c r="S463" s="34">
        <v>1.04</v>
      </c>
      <c r="T463" s="34">
        <v>1.27</v>
      </c>
      <c r="U463" s="34">
        <v>120.13</v>
      </c>
      <c r="V463" s="34">
        <v>102.42</v>
      </c>
      <c r="W463" s="34">
        <v>131.47</v>
      </c>
      <c r="X463" s="34">
        <v>19.190000000000001</v>
      </c>
      <c r="Y463" s="34">
        <v>185.55</v>
      </c>
      <c r="Z463" s="34">
        <v>0.56999999999999995</v>
      </c>
      <c r="AA463" s="34">
        <v>47.6</v>
      </c>
      <c r="AB463" s="34">
        <v>29.9</v>
      </c>
      <c r="AC463" s="34">
        <v>64.489999999999995</v>
      </c>
      <c r="AD463" s="34">
        <v>0.8</v>
      </c>
      <c r="AE463" s="34">
        <v>0.04</v>
      </c>
      <c r="AF463" s="34">
        <v>0.21</v>
      </c>
      <c r="AG463" s="34">
        <v>0.4</v>
      </c>
      <c r="AH463" s="34">
        <v>3.84</v>
      </c>
      <c r="AI463" s="34">
        <v>0.43</v>
      </c>
      <c r="AJ463" s="34">
        <v>0</v>
      </c>
      <c r="AK463" s="34">
        <v>770.34</v>
      </c>
      <c r="AL463" s="34">
        <v>635.15</v>
      </c>
      <c r="AM463" s="34">
        <v>1179.8900000000001</v>
      </c>
      <c r="AN463" s="34">
        <v>902.03</v>
      </c>
      <c r="AO463" s="34">
        <v>351.21</v>
      </c>
      <c r="AP463" s="34">
        <v>592.34</v>
      </c>
      <c r="AQ463" s="34">
        <v>193.44</v>
      </c>
      <c r="AR463" s="34">
        <v>703.9</v>
      </c>
      <c r="AS463" s="34">
        <v>92.68</v>
      </c>
      <c r="AT463" s="34">
        <v>107.77</v>
      </c>
      <c r="AU463" s="34">
        <v>139.33000000000001</v>
      </c>
      <c r="AV463" s="34">
        <v>405.21</v>
      </c>
      <c r="AW463" s="34">
        <v>75.5</v>
      </c>
      <c r="AX463" s="34">
        <v>458.1</v>
      </c>
      <c r="AY463" s="34">
        <v>0.78</v>
      </c>
      <c r="AZ463" s="34">
        <v>134.79</v>
      </c>
      <c r="BA463" s="34">
        <v>117.48</v>
      </c>
      <c r="BB463" s="34">
        <v>756.36</v>
      </c>
      <c r="BC463" s="34">
        <v>96.07</v>
      </c>
      <c r="BD463" s="34">
        <v>0</v>
      </c>
      <c r="BE463" s="34">
        <v>0</v>
      </c>
      <c r="BF463" s="34">
        <v>0</v>
      </c>
      <c r="BG463" s="34">
        <v>0</v>
      </c>
      <c r="BH463" s="34">
        <v>0</v>
      </c>
      <c r="BI463" s="34">
        <v>0</v>
      </c>
      <c r="BJ463" s="34">
        <v>0</v>
      </c>
      <c r="BK463" s="34">
        <v>0.05</v>
      </c>
      <c r="BL463" s="34">
        <v>0</v>
      </c>
      <c r="BM463" s="34">
        <v>0.04</v>
      </c>
      <c r="BN463" s="34">
        <v>0</v>
      </c>
      <c r="BO463" s="34">
        <v>0.01</v>
      </c>
      <c r="BP463" s="34">
        <v>0</v>
      </c>
      <c r="BQ463" s="34">
        <v>0</v>
      </c>
      <c r="BR463" s="34">
        <v>0</v>
      </c>
      <c r="BS463" s="34">
        <v>0.21</v>
      </c>
      <c r="BT463" s="34">
        <v>0</v>
      </c>
      <c r="BU463" s="34">
        <v>0</v>
      </c>
      <c r="BV463" s="34">
        <v>0.51</v>
      </c>
      <c r="BW463" s="34">
        <v>0</v>
      </c>
      <c r="BX463" s="34">
        <v>0</v>
      </c>
      <c r="BY463" s="34">
        <v>0</v>
      </c>
      <c r="BZ463" s="34">
        <v>0</v>
      </c>
      <c r="CA463" s="34">
        <v>0</v>
      </c>
      <c r="CB463" s="34">
        <v>71.03</v>
      </c>
      <c r="CC463" s="33">
        <v>45.27</v>
      </c>
      <c r="CE463" s="31">
        <v>52.58</v>
      </c>
      <c r="CG463" s="31">
        <v>22.28</v>
      </c>
      <c r="CH463" s="31">
        <v>11.42</v>
      </c>
      <c r="CI463" s="31">
        <v>16.850000000000001</v>
      </c>
      <c r="CJ463" s="31">
        <v>1034.0999999999999</v>
      </c>
      <c r="CK463" s="31">
        <v>746.67</v>
      </c>
      <c r="CL463" s="31">
        <v>890.38</v>
      </c>
      <c r="CM463" s="31">
        <v>25.1</v>
      </c>
      <c r="CN463" s="31">
        <v>18.05</v>
      </c>
      <c r="CO463" s="31">
        <v>21.57</v>
      </c>
      <c r="CP463" s="31">
        <v>5</v>
      </c>
      <c r="CQ463" s="31">
        <v>0.3</v>
      </c>
      <c r="CR463" s="31">
        <v>27.43</v>
      </c>
    </row>
    <row r="464" spans="1:96" s="31" customFormat="1">
      <c r="A464" s="31" t="str">
        <f>"1/12"</f>
        <v>1/12</v>
      </c>
      <c r="B464" s="32" t="s">
        <v>94</v>
      </c>
      <c r="C464" s="33" t="str">
        <f>"30"</f>
        <v>30</v>
      </c>
      <c r="D464" s="33">
        <v>2.16</v>
      </c>
      <c r="E464" s="33">
        <v>2.16</v>
      </c>
      <c r="F464" s="33">
        <v>2.5499999999999998</v>
      </c>
      <c r="G464" s="33">
        <v>0</v>
      </c>
      <c r="H464" s="33">
        <v>16.649999999999999</v>
      </c>
      <c r="I464" s="33">
        <v>95.219999999999985</v>
      </c>
      <c r="J464" s="34">
        <v>1.56</v>
      </c>
      <c r="K464" s="34">
        <v>0</v>
      </c>
      <c r="L464" s="34">
        <v>0</v>
      </c>
      <c r="M464" s="34">
        <v>0</v>
      </c>
      <c r="N464" s="34">
        <v>16.649999999999999</v>
      </c>
      <c r="O464" s="34">
        <v>0</v>
      </c>
      <c r="P464" s="34">
        <v>0</v>
      </c>
      <c r="Q464" s="34">
        <v>0</v>
      </c>
      <c r="R464" s="34">
        <v>0</v>
      </c>
      <c r="S464" s="34">
        <v>0.12</v>
      </c>
      <c r="T464" s="34">
        <v>0.54</v>
      </c>
      <c r="U464" s="34">
        <v>39</v>
      </c>
      <c r="V464" s="34">
        <v>109.5</v>
      </c>
      <c r="W464" s="34">
        <v>92.1</v>
      </c>
      <c r="X464" s="34">
        <v>10.199999999999999</v>
      </c>
      <c r="Y464" s="34">
        <v>65.7</v>
      </c>
      <c r="Z464" s="34">
        <v>0.06</v>
      </c>
      <c r="AA464" s="34">
        <v>12.6</v>
      </c>
      <c r="AB464" s="34">
        <v>9</v>
      </c>
      <c r="AC464" s="34">
        <v>14.1</v>
      </c>
      <c r="AD464" s="34">
        <v>0.06</v>
      </c>
      <c r="AE464" s="34">
        <v>0.02</v>
      </c>
      <c r="AF464" s="34">
        <v>0.11</v>
      </c>
      <c r="AG464" s="34">
        <v>0.06</v>
      </c>
      <c r="AH464" s="34">
        <v>0.54</v>
      </c>
      <c r="AI464" s="34">
        <v>0.3</v>
      </c>
      <c r="AJ464" s="34">
        <v>0</v>
      </c>
      <c r="AK464" s="34">
        <v>135.9</v>
      </c>
      <c r="AL464" s="34">
        <v>125.4</v>
      </c>
      <c r="AM464" s="34">
        <v>161.4</v>
      </c>
      <c r="AN464" s="34">
        <v>162</v>
      </c>
      <c r="AO464" s="34">
        <v>49.5</v>
      </c>
      <c r="AP464" s="34">
        <v>91.2</v>
      </c>
      <c r="AQ464" s="34">
        <v>28.5</v>
      </c>
      <c r="AR464" s="34">
        <v>96</v>
      </c>
      <c r="AS464" s="34">
        <v>70.8</v>
      </c>
      <c r="AT464" s="34">
        <v>72</v>
      </c>
      <c r="AU464" s="34">
        <v>159</v>
      </c>
      <c r="AV464" s="34">
        <v>51</v>
      </c>
      <c r="AW464" s="34">
        <v>42</v>
      </c>
      <c r="AX464" s="34">
        <v>477.3</v>
      </c>
      <c r="AY464" s="34">
        <v>0</v>
      </c>
      <c r="AZ464" s="34">
        <v>234</v>
      </c>
      <c r="BA464" s="34">
        <v>125.4</v>
      </c>
      <c r="BB464" s="34">
        <v>101.4</v>
      </c>
      <c r="BC464" s="34">
        <v>20.7</v>
      </c>
      <c r="BD464" s="34">
        <v>0</v>
      </c>
      <c r="BE464" s="34">
        <v>0</v>
      </c>
      <c r="BF464" s="34">
        <v>0</v>
      </c>
      <c r="BG464" s="34">
        <v>0</v>
      </c>
      <c r="BH464" s="34">
        <v>0</v>
      </c>
      <c r="BI464" s="34">
        <v>0</v>
      </c>
      <c r="BJ464" s="34">
        <v>0</v>
      </c>
      <c r="BK464" s="34">
        <v>0</v>
      </c>
      <c r="BL464" s="34">
        <v>0</v>
      </c>
      <c r="BM464" s="34">
        <v>0</v>
      </c>
      <c r="BN464" s="34">
        <v>0</v>
      </c>
      <c r="BO464" s="34">
        <v>0</v>
      </c>
      <c r="BP464" s="34">
        <v>0</v>
      </c>
      <c r="BQ464" s="34">
        <v>0</v>
      </c>
      <c r="BR464" s="34">
        <v>0</v>
      </c>
      <c r="BS464" s="34">
        <v>0.74</v>
      </c>
      <c r="BT464" s="34">
        <v>0</v>
      </c>
      <c r="BU464" s="34">
        <v>0</v>
      </c>
      <c r="BV464" s="34">
        <v>0.05</v>
      </c>
      <c r="BW464" s="34">
        <v>0.02</v>
      </c>
      <c r="BX464" s="34">
        <v>0.02</v>
      </c>
      <c r="BY464" s="34">
        <v>0</v>
      </c>
      <c r="BZ464" s="34">
        <v>0</v>
      </c>
      <c r="CA464" s="34">
        <v>0</v>
      </c>
      <c r="CB464" s="34">
        <v>7.98</v>
      </c>
      <c r="CC464" s="33">
        <v>9.24</v>
      </c>
      <c r="CE464" s="31">
        <v>14.1</v>
      </c>
      <c r="CG464" s="31">
        <v>2.1</v>
      </c>
      <c r="CH464" s="31">
        <v>2.1</v>
      </c>
      <c r="CI464" s="31">
        <v>2.1</v>
      </c>
      <c r="CJ464" s="31">
        <v>1038</v>
      </c>
      <c r="CK464" s="31">
        <v>249</v>
      </c>
      <c r="CL464" s="31">
        <v>643.5</v>
      </c>
      <c r="CM464" s="31">
        <v>0.9</v>
      </c>
      <c r="CN464" s="31">
        <v>0.9</v>
      </c>
      <c r="CO464" s="31">
        <v>0.9</v>
      </c>
      <c r="CP464" s="31">
        <v>0</v>
      </c>
      <c r="CQ464" s="31">
        <v>0</v>
      </c>
      <c r="CR464" s="31">
        <v>7.7</v>
      </c>
    </row>
    <row r="465" spans="1:96" s="31" customFormat="1">
      <c r="A465" s="31" t="str">
        <f>"2"</f>
        <v>2</v>
      </c>
      <c r="B465" s="32" t="s">
        <v>95</v>
      </c>
      <c r="C465" s="33" t="str">
        <f>"50"</f>
        <v>50</v>
      </c>
      <c r="D465" s="33">
        <v>3.31</v>
      </c>
      <c r="E465" s="33">
        <v>0</v>
      </c>
      <c r="F465" s="33">
        <v>0.33</v>
      </c>
      <c r="G465" s="33">
        <v>0.33</v>
      </c>
      <c r="H465" s="33">
        <v>23.45</v>
      </c>
      <c r="I465" s="33">
        <v>111.95049999999999</v>
      </c>
      <c r="J465" s="34">
        <v>0</v>
      </c>
      <c r="K465" s="34">
        <v>0</v>
      </c>
      <c r="L465" s="34">
        <v>0</v>
      </c>
      <c r="M465" s="34">
        <v>0</v>
      </c>
      <c r="N465" s="34">
        <v>0.55000000000000004</v>
      </c>
      <c r="O465" s="34">
        <v>22.8</v>
      </c>
      <c r="P465" s="34">
        <v>0.1</v>
      </c>
      <c r="Q465" s="34">
        <v>0</v>
      </c>
      <c r="R465" s="34">
        <v>0</v>
      </c>
      <c r="S465" s="34">
        <v>0</v>
      </c>
      <c r="T465" s="34">
        <v>0.9</v>
      </c>
      <c r="U465" s="34">
        <v>0</v>
      </c>
      <c r="V465" s="34">
        <v>0</v>
      </c>
      <c r="W465" s="34">
        <v>0</v>
      </c>
      <c r="X465" s="34">
        <v>0</v>
      </c>
      <c r="Y465" s="34">
        <v>0</v>
      </c>
      <c r="Z465" s="34">
        <v>0</v>
      </c>
      <c r="AA465" s="34">
        <v>0</v>
      </c>
      <c r="AB465" s="34">
        <v>0</v>
      </c>
      <c r="AC465" s="34">
        <v>0</v>
      </c>
      <c r="AD465" s="34">
        <v>0</v>
      </c>
      <c r="AE465" s="34">
        <v>0</v>
      </c>
      <c r="AF465" s="34">
        <v>0</v>
      </c>
      <c r="AG465" s="34">
        <v>0</v>
      </c>
      <c r="AH465" s="34">
        <v>0</v>
      </c>
      <c r="AI465" s="34">
        <v>0</v>
      </c>
      <c r="AJ465" s="34">
        <v>0</v>
      </c>
      <c r="AK465" s="34">
        <v>159.65</v>
      </c>
      <c r="AL465" s="34">
        <v>166.17</v>
      </c>
      <c r="AM465" s="34">
        <v>254.48</v>
      </c>
      <c r="AN465" s="34">
        <v>84.39</v>
      </c>
      <c r="AO465" s="34">
        <v>50.03</v>
      </c>
      <c r="AP465" s="34">
        <v>100.05</v>
      </c>
      <c r="AQ465" s="34">
        <v>37.85</v>
      </c>
      <c r="AR465" s="34">
        <v>180.96</v>
      </c>
      <c r="AS465" s="34">
        <v>112.23</v>
      </c>
      <c r="AT465" s="34">
        <v>156.6</v>
      </c>
      <c r="AU465" s="34">
        <v>129.19999999999999</v>
      </c>
      <c r="AV465" s="34">
        <v>67.86</v>
      </c>
      <c r="AW465" s="34">
        <v>120.06</v>
      </c>
      <c r="AX465" s="34">
        <v>1003.98</v>
      </c>
      <c r="AY465" s="34">
        <v>0</v>
      </c>
      <c r="AZ465" s="34">
        <v>327.12</v>
      </c>
      <c r="BA465" s="34">
        <v>142.25</v>
      </c>
      <c r="BB465" s="34">
        <v>94.4</v>
      </c>
      <c r="BC465" s="34">
        <v>74.819999999999993</v>
      </c>
      <c r="BD465" s="34">
        <v>0</v>
      </c>
      <c r="BE465" s="34">
        <v>0</v>
      </c>
      <c r="BF465" s="34">
        <v>0</v>
      </c>
      <c r="BG465" s="34">
        <v>0</v>
      </c>
      <c r="BH465" s="34">
        <v>0</v>
      </c>
      <c r="BI465" s="34">
        <v>0</v>
      </c>
      <c r="BJ465" s="34">
        <v>0</v>
      </c>
      <c r="BK465" s="34">
        <v>0.04</v>
      </c>
      <c r="BL465" s="34">
        <v>0</v>
      </c>
      <c r="BM465" s="34">
        <v>0</v>
      </c>
      <c r="BN465" s="34">
        <v>0</v>
      </c>
      <c r="BO465" s="34">
        <v>0</v>
      </c>
      <c r="BP465" s="34">
        <v>0</v>
      </c>
      <c r="BQ465" s="34">
        <v>0</v>
      </c>
      <c r="BR465" s="34">
        <v>0</v>
      </c>
      <c r="BS465" s="34">
        <v>0.03</v>
      </c>
      <c r="BT465" s="34">
        <v>0</v>
      </c>
      <c r="BU465" s="34">
        <v>0</v>
      </c>
      <c r="BV465" s="34">
        <v>0.14000000000000001</v>
      </c>
      <c r="BW465" s="34">
        <v>0.01</v>
      </c>
      <c r="BX465" s="34">
        <v>0</v>
      </c>
      <c r="BY465" s="34">
        <v>0</v>
      </c>
      <c r="BZ465" s="34">
        <v>0</v>
      </c>
      <c r="CA465" s="34">
        <v>0</v>
      </c>
      <c r="CB465" s="34">
        <v>19.55</v>
      </c>
      <c r="CC465" s="33">
        <v>3.6</v>
      </c>
      <c r="CE465" s="31">
        <v>0</v>
      </c>
      <c r="CG465" s="31">
        <v>0</v>
      </c>
      <c r="CH465" s="31">
        <v>0</v>
      </c>
      <c r="CI465" s="31">
        <v>0</v>
      </c>
      <c r="CJ465" s="31">
        <v>601.62</v>
      </c>
      <c r="CK465" s="31">
        <v>231.78</v>
      </c>
      <c r="CL465" s="31">
        <v>416.7</v>
      </c>
      <c r="CM465" s="31">
        <v>4.8099999999999996</v>
      </c>
      <c r="CN465" s="31">
        <v>4.8099999999999996</v>
      </c>
      <c r="CO465" s="31">
        <v>4.8099999999999996</v>
      </c>
      <c r="CP465" s="31">
        <v>0</v>
      </c>
      <c r="CQ465" s="31">
        <v>0</v>
      </c>
      <c r="CR465" s="31">
        <v>3</v>
      </c>
    </row>
    <row r="466" spans="1:96" s="28" customFormat="1">
      <c r="A466" s="28" t="str">
        <f>"648"</f>
        <v>648</v>
      </c>
      <c r="B466" s="29" t="s">
        <v>156</v>
      </c>
      <c r="C466" s="30" t="str">
        <f>"200"</f>
        <v>200</v>
      </c>
      <c r="D466" s="30">
        <v>7.0000000000000007E-2</v>
      </c>
      <c r="E466" s="30">
        <v>0</v>
      </c>
      <c r="F466" s="30">
        <v>0</v>
      </c>
      <c r="G466" s="30">
        <v>0</v>
      </c>
      <c r="H466" s="30">
        <v>4.54</v>
      </c>
      <c r="I466" s="30">
        <v>17.526140000000002</v>
      </c>
      <c r="J466" s="18">
        <v>0</v>
      </c>
      <c r="K466" s="18">
        <v>0</v>
      </c>
      <c r="L466" s="18">
        <v>0</v>
      </c>
      <c r="M466" s="18">
        <v>0</v>
      </c>
      <c r="N466" s="18">
        <v>4.54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0.01</v>
      </c>
      <c r="U466" s="18">
        <v>0.05</v>
      </c>
      <c r="V466" s="18">
        <v>0.13</v>
      </c>
      <c r="W466" s="18">
        <v>0.13</v>
      </c>
      <c r="X466" s="18">
        <v>0</v>
      </c>
      <c r="Y466" s="18">
        <v>0</v>
      </c>
      <c r="Z466" s="18">
        <v>0.01</v>
      </c>
      <c r="AA466" s="18">
        <v>0</v>
      </c>
      <c r="AB466" s="18">
        <v>0</v>
      </c>
      <c r="AC466" s="18">
        <v>0</v>
      </c>
      <c r="AD466" s="18">
        <v>0</v>
      </c>
      <c r="AE466" s="18">
        <v>0</v>
      </c>
      <c r="AF466" s="18">
        <v>0</v>
      </c>
      <c r="AG466" s="18">
        <v>0</v>
      </c>
      <c r="AH466" s="18">
        <v>0</v>
      </c>
      <c r="AI466" s="18">
        <v>0.09</v>
      </c>
      <c r="AJ466" s="18">
        <v>0</v>
      </c>
      <c r="AK466" s="18">
        <v>0</v>
      </c>
      <c r="AL466" s="18">
        <v>0</v>
      </c>
      <c r="AM466" s="18">
        <v>0</v>
      </c>
      <c r="AN466" s="18">
        <v>0</v>
      </c>
      <c r="AO466" s="18">
        <v>0</v>
      </c>
      <c r="AP466" s="18">
        <v>0</v>
      </c>
      <c r="AQ466" s="18">
        <v>0</v>
      </c>
      <c r="AR466" s="18">
        <v>0</v>
      </c>
      <c r="AS466" s="18">
        <v>0</v>
      </c>
      <c r="AT466" s="18">
        <v>0</v>
      </c>
      <c r="AU466" s="18">
        <v>0</v>
      </c>
      <c r="AV466" s="18">
        <v>0</v>
      </c>
      <c r="AW466" s="18">
        <v>0</v>
      </c>
      <c r="AX466" s="18">
        <v>0</v>
      </c>
      <c r="AY466" s="18">
        <v>0</v>
      </c>
      <c r="AZ466" s="18">
        <v>0</v>
      </c>
      <c r="BA466" s="18">
        <v>0</v>
      </c>
      <c r="BB466" s="18">
        <v>0</v>
      </c>
      <c r="BC466" s="18">
        <v>0</v>
      </c>
      <c r="BD466" s="18">
        <v>0</v>
      </c>
      <c r="BE466" s="18">
        <v>0</v>
      </c>
      <c r="BF466" s="18">
        <v>0</v>
      </c>
      <c r="BG466" s="18">
        <v>0</v>
      </c>
      <c r="BH466" s="18">
        <v>0</v>
      </c>
      <c r="BI466" s="18">
        <v>0</v>
      </c>
      <c r="BJ466" s="18">
        <v>0</v>
      </c>
      <c r="BK466" s="18">
        <v>0</v>
      </c>
      <c r="BL466" s="18">
        <v>0</v>
      </c>
      <c r="BM466" s="18">
        <v>0</v>
      </c>
      <c r="BN466" s="18">
        <v>0</v>
      </c>
      <c r="BO466" s="18">
        <v>0</v>
      </c>
      <c r="BP466" s="18">
        <v>0</v>
      </c>
      <c r="BQ466" s="18">
        <v>0</v>
      </c>
      <c r="BR466" s="18">
        <v>0</v>
      </c>
      <c r="BS466" s="18">
        <v>0</v>
      </c>
      <c r="BT466" s="18">
        <v>0</v>
      </c>
      <c r="BU466" s="18">
        <v>0</v>
      </c>
      <c r="BV466" s="18">
        <v>0</v>
      </c>
      <c r="BW466" s="18">
        <v>0</v>
      </c>
      <c r="BX466" s="18">
        <v>0</v>
      </c>
      <c r="BY466" s="18">
        <v>0</v>
      </c>
      <c r="BZ466" s="18">
        <v>0</v>
      </c>
      <c r="CA466" s="18">
        <v>0</v>
      </c>
      <c r="CB466" s="18">
        <v>190.01</v>
      </c>
      <c r="CC466" s="30">
        <v>4.5</v>
      </c>
      <c r="CE466" s="28">
        <v>0</v>
      </c>
      <c r="CG466" s="28">
        <v>0</v>
      </c>
      <c r="CH466" s="28">
        <v>0</v>
      </c>
      <c r="CI466" s="28">
        <v>0</v>
      </c>
      <c r="CJ466" s="28">
        <v>0</v>
      </c>
      <c r="CK466" s="28">
        <v>0</v>
      </c>
      <c r="CL466" s="28">
        <v>0</v>
      </c>
      <c r="CM466" s="28">
        <v>0</v>
      </c>
      <c r="CN466" s="28">
        <v>0</v>
      </c>
      <c r="CO466" s="28">
        <v>0</v>
      </c>
      <c r="CP466" s="28">
        <v>5</v>
      </c>
      <c r="CQ466" s="28">
        <v>0</v>
      </c>
      <c r="CR466" s="28">
        <v>2.73</v>
      </c>
    </row>
    <row r="467" spans="1:96" s="38" customFormat="1" ht="11.4">
      <c r="B467" s="35" t="s">
        <v>97</v>
      </c>
      <c r="C467" s="36"/>
      <c r="D467" s="36">
        <v>26.1</v>
      </c>
      <c r="E467" s="36">
        <v>19.27</v>
      </c>
      <c r="F467" s="36">
        <v>18.13</v>
      </c>
      <c r="G467" s="36">
        <v>1.87</v>
      </c>
      <c r="H467" s="36">
        <v>84.98</v>
      </c>
      <c r="I467" s="36">
        <v>596.85</v>
      </c>
      <c r="J467" s="37">
        <v>9.91</v>
      </c>
      <c r="K467" s="37">
        <v>0.74</v>
      </c>
      <c r="L467" s="37">
        <v>0</v>
      </c>
      <c r="M467" s="37">
        <v>0</v>
      </c>
      <c r="N467" s="37">
        <v>36.97</v>
      </c>
      <c r="O467" s="37">
        <v>46.71</v>
      </c>
      <c r="P467" s="37">
        <v>1.29</v>
      </c>
      <c r="Q467" s="37">
        <v>0</v>
      </c>
      <c r="R467" s="37">
        <v>0</v>
      </c>
      <c r="S467" s="37">
        <v>1.23</v>
      </c>
      <c r="T467" s="37">
        <v>3.55</v>
      </c>
      <c r="U467" s="37">
        <v>199.96</v>
      </c>
      <c r="V467" s="37">
        <v>364.42</v>
      </c>
      <c r="W467" s="37">
        <v>317.24</v>
      </c>
      <c r="X467" s="37">
        <v>56.49</v>
      </c>
      <c r="Y467" s="37">
        <v>363.5</v>
      </c>
      <c r="Z467" s="37">
        <v>1.24</v>
      </c>
      <c r="AA467" s="37">
        <v>90.87</v>
      </c>
      <c r="AB467" s="37">
        <v>60.01</v>
      </c>
      <c r="AC467" s="37">
        <v>113.15</v>
      </c>
      <c r="AD467" s="37">
        <v>0.99</v>
      </c>
      <c r="AE467" s="37">
        <v>0.15</v>
      </c>
      <c r="AF467" s="37">
        <v>0.44</v>
      </c>
      <c r="AG467" s="37">
        <v>0.89</v>
      </c>
      <c r="AH467" s="37">
        <v>6.05</v>
      </c>
      <c r="AI467" s="37">
        <v>1.22</v>
      </c>
      <c r="AJ467" s="37">
        <v>0</v>
      </c>
      <c r="AK467" s="37">
        <v>1303.3800000000001</v>
      </c>
      <c r="AL467" s="37">
        <v>1146.6600000000001</v>
      </c>
      <c r="AM467" s="37">
        <v>2093.34</v>
      </c>
      <c r="AN467" s="37">
        <v>1385.24</v>
      </c>
      <c r="AO467" s="37">
        <v>566.79</v>
      </c>
      <c r="AP467" s="37">
        <v>966.26</v>
      </c>
      <c r="AQ467" s="37">
        <v>330.46</v>
      </c>
      <c r="AR467" s="37">
        <v>1215.81</v>
      </c>
      <c r="AS467" s="37">
        <v>475.71</v>
      </c>
      <c r="AT467" s="37">
        <v>456.65</v>
      </c>
      <c r="AU467" s="37">
        <v>584.66999999999996</v>
      </c>
      <c r="AV467" s="37">
        <v>582.13</v>
      </c>
      <c r="AW467" s="37">
        <v>318.10000000000002</v>
      </c>
      <c r="AX467" s="37">
        <v>2400.23</v>
      </c>
      <c r="AY467" s="37">
        <v>0.78</v>
      </c>
      <c r="AZ467" s="37">
        <v>851.56</v>
      </c>
      <c r="BA467" s="37">
        <v>525.25</v>
      </c>
      <c r="BB467" s="37">
        <v>1181.69</v>
      </c>
      <c r="BC467" s="37">
        <v>252.66</v>
      </c>
      <c r="BD467" s="37">
        <v>0.1</v>
      </c>
      <c r="BE467" s="37">
        <v>0.05</v>
      </c>
      <c r="BF467" s="37">
        <v>0.03</v>
      </c>
      <c r="BG467" s="37">
        <v>0.06</v>
      </c>
      <c r="BH467" s="37">
        <v>7.0000000000000007E-2</v>
      </c>
      <c r="BI467" s="37">
        <v>0.31</v>
      </c>
      <c r="BJ467" s="37">
        <v>0</v>
      </c>
      <c r="BK467" s="37">
        <v>1.01</v>
      </c>
      <c r="BL467" s="37">
        <v>0</v>
      </c>
      <c r="BM467" s="37">
        <v>0.32</v>
      </c>
      <c r="BN467" s="37">
        <v>0.01</v>
      </c>
      <c r="BO467" s="37">
        <v>0.01</v>
      </c>
      <c r="BP467" s="37">
        <v>0</v>
      </c>
      <c r="BQ467" s="37">
        <v>0.06</v>
      </c>
      <c r="BR467" s="37">
        <v>0.1</v>
      </c>
      <c r="BS467" s="37">
        <v>1.79</v>
      </c>
      <c r="BT467" s="37">
        <v>0</v>
      </c>
      <c r="BU467" s="37">
        <v>0</v>
      </c>
      <c r="BV467" s="37">
        <v>1.03</v>
      </c>
      <c r="BW467" s="37">
        <v>0.03</v>
      </c>
      <c r="BX467" s="37">
        <v>0.02</v>
      </c>
      <c r="BY467" s="37">
        <v>0</v>
      </c>
      <c r="BZ467" s="37">
        <v>0</v>
      </c>
      <c r="CA467" s="37">
        <v>0</v>
      </c>
      <c r="CB467" s="37">
        <v>359.89</v>
      </c>
      <c r="CC467" s="36">
        <f>SUM($CC$461:$CC$466)</f>
        <v>82.83</v>
      </c>
      <c r="CD467" s="38">
        <f>$I$467/$I$479*100</f>
        <v>41.533290653008962</v>
      </c>
      <c r="CE467" s="38">
        <v>100.87</v>
      </c>
      <c r="CG467" s="38">
        <v>26.5</v>
      </c>
      <c r="CH467" s="38">
        <v>14.23</v>
      </c>
      <c r="CI467" s="38">
        <v>20.37</v>
      </c>
      <c r="CJ467" s="38">
        <v>3094.36</v>
      </c>
      <c r="CK467" s="38">
        <v>1419.22</v>
      </c>
      <c r="CL467" s="38">
        <v>2256.79</v>
      </c>
      <c r="CM467" s="38">
        <v>34.51</v>
      </c>
      <c r="CN467" s="38">
        <v>25.05</v>
      </c>
      <c r="CO467" s="38">
        <v>29.78</v>
      </c>
      <c r="CP467" s="38">
        <v>13.65</v>
      </c>
      <c r="CQ467" s="38">
        <v>0.3</v>
      </c>
    </row>
    <row r="468" spans="1:96">
      <c r="B468" s="27" t="s">
        <v>98</v>
      </c>
      <c r="C468" s="16"/>
      <c r="D468" s="16"/>
      <c r="E468" s="16"/>
      <c r="F468" s="16"/>
      <c r="G468" s="16"/>
      <c r="H468" s="16"/>
      <c r="I468" s="16"/>
    </row>
    <row r="469" spans="1:96" s="31" customFormat="1">
      <c r="A469" s="31" t="str">
        <f>"16/1"</f>
        <v>16/1</v>
      </c>
      <c r="B469" s="32" t="s">
        <v>157</v>
      </c>
      <c r="C469" s="33" t="str">
        <f>"60"</f>
        <v>60</v>
      </c>
      <c r="D469" s="33">
        <v>0.75</v>
      </c>
      <c r="E469" s="33">
        <v>0</v>
      </c>
      <c r="F469" s="33">
        <v>0.06</v>
      </c>
      <c r="G469" s="33">
        <v>0.06</v>
      </c>
      <c r="H469" s="33">
        <v>7.14</v>
      </c>
      <c r="I469" s="33">
        <v>28.707649599999996</v>
      </c>
      <c r="J469" s="34">
        <v>0</v>
      </c>
      <c r="K469" s="34">
        <v>0</v>
      </c>
      <c r="L469" s="34">
        <v>0</v>
      </c>
      <c r="M469" s="34">
        <v>0</v>
      </c>
      <c r="N469" s="34">
        <v>5.63</v>
      </c>
      <c r="O469" s="34">
        <v>0.12</v>
      </c>
      <c r="P469" s="34">
        <v>1.39</v>
      </c>
      <c r="Q469" s="34">
        <v>0</v>
      </c>
      <c r="R469" s="34">
        <v>0</v>
      </c>
      <c r="S469" s="34">
        <v>0.17</v>
      </c>
      <c r="T469" s="34">
        <v>0.57999999999999996</v>
      </c>
      <c r="U469" s="34">
        <v>12.16</v>
      </c>
      <c r="V469" s="34">
        <v>115.69</v>
      </c>
      <c r="W469" s="34">
        <v>15.66</v>
      </c>
      <c r="X469" s="34">
        <v>21.97</v>
      </c>
      <c r="Y469" s="34">
        <v>31.8</v>
      </c>
      <c r="Z469" s="34">
        <v>0.41</v>
      </c>
      <c r="AA469" s="34">
        <v>0</v>
      </c>
      <c r="AB469" s="34">
        <v>6938.4</v>
      </c>
      <c r="AC469" s="34">
        <v>1180</v>
      </c>
      <c r="AD469" s="34">
        <v>0.24</v>
      </c>
      <c r="AE469" s="34">
        <v>0.03</v>
      </c>
      <c r="AF469" s="34">
        <v>0.04</v>
      </c>
      <c r="AG469" s="34">
        <v>0.57999999999999996</v>
      </c>
      <c r="AH469" s="34">
        <v>0.65</v>
      </c>
      <c r="AI469" s="34">
        <v>2.89</v>
      </c>
      <c r="AJ469" s="34">
        <v>0</v>
      </c>
      <c r="AK469" s="34">
        <v>24.86</v>
      </c>
      <c r="AL469" s="34">
        <v>20.239999999999998</v>
      </c>
      <c r="AM469" s="34">
        <v>25.44</v>
      </c>
      <c r="AN469" s="34">
        <v>21.97</v>
      </c>
      <c r="AO469" s="34">
        <v>5.2</v>
      </c>
      <c r="AP469" s="34">
        <v>18.5</v>
      </c>
      <c r="AQ469" s="34">
        <v>4.63</v>
      </c>
      <c r="AR469" s="34">
        <v>17.920000000000002</v>
      </c>
      <c r="AS469" s="34">
        <v>27.75</v>
      </c>
      <c r="AT469" s="34">
        <v>23.71</v>
      </c>
      <c r="AU469" s="34">
        <v>78.06</v>
      </c>
      <c r="AV469" s="34">
        <v>8.09</v>
      </c>
      <c r="AW469" s="34">
        <v>16.77</v>
      </c>
      <c r="AX469" s="34">
        <v>135.88</v>
      </c>
      <c r="AY469" s="34">
        <v>0</v>
      </c>
      <c r="AZ469" s="34">
        <v>17.350000000000001</v>
      </c>
      <c r="BA469" s="34">
        <v>19.079999999999998</v>
      </c>
      <c r="BB469" s="34">
        <v>10.41</v>
      </c>
      <c r="BC469" s="34">
        <v>6.94</v>
      </c>
      <c r="BD469" s="34">
        <v>0</v>
      </c>
      <c r="BE469" s="34">
        <v>0</v>
      </c>
      <c r="BF469" s="34">
        <v>0</v>
      </c>
      <c r="BG469" s="34">
        <v>0</v>
      </c>
      <c r="BH469" s="34">
        <v>0</v>
      </c>
      <c r="BI469" s="34">
        <v>0</v>
      </c>
      <c r="BJ469" s="34">
        <v>0</v>
      </c>
      <c r="BK469" s="34">
        <v>0</v>
      </c>
      <c r="BL469" s="34">
        <v>0</v>
      </c>
      <c r="BM469" s="34">
        <v>0</v>
      </c>
      <c r="BN469" s="34">
        <v>0</v>
      </c>
      <c r="BO469" s="34">
        <v>0</v>
      </c>
      <c r="BP469" s="34">
        <v>0</v>
      </c>
      <c r="BQ469" s="34">
        <v>0</v>
      </c>
      <c r="BR469" s="34">
        <v>0</v>
      </c>
      <c r="BS469" s="34">
        <v>0</v>
      </c>
      <c r="BT469" s="34">
        <v>0</v>
      </c>
      <c r="BU469" s="34">
        <v>0</v>
      </c>
      <c r="BV469" s="34">
        <v>0</v>
      </c>
      <c r="BW469" s="34">
        <v>0</v>
      </c>
      <c r="BX469" s="34">
        <v>0</v>
      </c>
      <c r="BY469" s="34">
        <v>0</v>
      </c>
      <c r="BZ469" s="34">
        <v>0</v>
      </c>
      <c r="CA469" s="34">
        <v>0</v>
      </c>
      <c r="CB469" s="34">
        <v>51.92</v>
      </c>
      <c r="CC469" s="33">
        <v>7.35</v>
      </c>
      <c r="CE469" s="31">
        <v>1156.4000000000001</v>
      </c>
      <c r="CG469" s="31">
        <v>2.98</v>
      </c>
      <c r="CH469" s="31">
        <v>2.98</v>
      </c>
      <c r="CI469" s="31">
        <v>2.98</v>
      </c>
      <c r="CJ469" s="31">
        <v>512.98</v>
      </c>
      <c r="CK469" s="31">
        <v>120.7</v>
      </c>
      <c r="CL469" s="31">
        <v>316.83999999999997</v>
      </c>
      <c r="CM469" s="31">
        <v>2.06</v>
      </c>
      <c r="CN469" s="31">
        <v>1.23</v>
      </c>
      <c r="CO469" s="31">
        <v>1.64</v>
      </c>
      <c r="CP469" s="31">
        <v>1.8</v>
      </c>
      <c r="CQ469" s="31">
        <v>0</v>
      </c>
      <c r="CR469" s="31">
        <v>4.45</v>
      </c>
    </row>
    <row r="470" spans="1:96" s="31" customFormat="1" ht="24">
      <c r="A470" s="31" t="str">
        <f>"80"</f>
        <v>80</v>
      </c>
      <c r="B470" s="32" t="s">
        <v>158</v>
      </c>
      <c r="C470" s="33" t="str">
        <f>"200"</f>
        <v>200</v>
      </c>
      <c r="D470" s="33">
        <v>4.1500000000000004</v>
      </c>
      <c r="E470" s="33">
        <v>1.69</v>
      </c>
      <c r="F470" s="33">
        <v>3.84</v>
      </c>
      <c r="G470" s="33">
        <v>1.58</v>
      </c>
      <c r="H470" s="33">
        <v>17.579999999999998</v>
      </c>
      <c r="I470" s="33">
        <v>119.87648005759999</v>
      </c>
      <c r="J470" s="34">
        <v>1.0900000000000001</v>
      </c>
      <c r="K470" s="34">
        <v>0.78</v>
      </c>
      <c r="L470" s="34">
        <v>0</v>
      </c>
      <c r="M470" s="34">
        <v>0</v>
      </c>
      <c r="N470" s="34">
        <v>2.5299999999999998</v>
      </c>
      <c r="O470" s="34">
        <v>13.49</v>
      </c>
      <c r="P470" s="34">
        <v>1.56</v>
      </c>
      <c r="Q470" s="34">
        <v>0</v>
      </c>
      <c r="R470" s="34">
        <v>0</v>
      </c>
      <c r="S470" s="34">
        <v>0.21</v>
      </c>
      <c r="T470" s="34">
        <v>2.1</v>
      </c>
      <c r="U470" s="34">
        <v>409.61</v>
      </c>
      <c r="V470" s="34">
        <v>414.81</v>
      </c>
      <c r="W470" s="34">
        <v>28.38</v>
      </c>
      <c r="X470" s="34">
        <v>26.75</v>
      </c>
      <c r="Y470" s="34">
        <v>87.56</v>
      </c>
      <c r="Z470" s="34">
        <v>1.24</v>
      </c>
      <c r="AA470" s="34">
        <v>39</v>
      </c>
      <c r="AB470" s="34">
        <v>1189.8599999999999</v>
      </c>
      <c r="AC470" s="34">
        <v>277.95</v>
      </c>
      <c r="AD470" s="34">
        <v>0.77</v>
      </c>
      <c r="AE470" s="34">
        <v>0.11</v>
      </c>
      <c r="AF470" s="34">
        <v>0.11</v>
      </c>
      <c r="AG470" s="34">
        <v>0.9</v>
      </c>
      <c r="AH470" s="34">
        <v>2.14</v>
      </c>
      <c r="AI470" s="34">
        <v>5.03</v>
      </c>
      <c r="AJ470" s="34">
        <v>0</v>
      </c>
      <c r="AK470" s="34">
        <v>159.30000000000001</v>
      </c>
      <c r="AL470" s="34">
        <v>140.76</v>
      </c>
      <c r="AM470" s="34">
        <v>298.70999999999998</v>
      </c>
      <c r="AN470" s="34">
        <v>182.51</v>
      </c>
      <c r="AO470" s="34">
        <v>86.61</v>
      </c>
      <c r="AP470" s="34">
        <v>139.80000000000001</v>
      </c>
      <c r="AQ470" s="34">
        <v>53.97</v>
      </c>
      <c r="AR470" s="34">
        <v>159.97999999999999</v>
      </c>
      <c r="AS470" s="34">
        <v>218.44</v>
      </c>
      <c r="AT470" s="34">
        <v>236.93</v>
      </c>
      <c r="AU470" s="34">
        <v>271.17</v>
      </c>
      <c r="AV470" s="34">
        <v>75.53</v>
      </c>
      <c r="AW470" s="34">
        <v>106.35</v>
      </c>
      <c r="AX470" s="34">
        <v>566.27</v>
      </c>
      <c r="AY470" s="34">
        <v>1.87</v>
      </c>
      <c r="AZ470" s="34">
        <v>137.31</v>
      </c>
      <c r="BA470" s="34">
        <v>198.17</v>
      </c>
      <c r="BB470" s="34">
        <v>115.26</v>
      </c>
      <c r="BC470" s="34">
        <v>62.16</v>
      </c>
      <c r="BD470" s="34">
        <v>0</v>
      </c>
      <c r="BE470" s="34">
        <v>0</v>
      </c>
      <c r="BF470" s="34">
        <v>0</v>
      </c>
      <c r="BG470" s="34">
        <v>0</v>
      </c>
      <c r="BH470" s="34">
        <v>0</v>
      </c>
      <c r="BI470" s="34">
        <v>0</v>
      </c>
      <c r="BJ470" s="34">
        <v>0</v>
      </c>
      <c r="BK470" s="34">
        <v>0.13</v>
      </c>
      <c r="BL470" s="34">
        <v>0</v>
      </c>
      <c r="BM470" s="34">
        <v>0.06</v>
      </c>
      <c r="BN470" s="34">
        <v>0</v>
      </c>
      <c r="BO470" s="34">
        <v>0.01</v>
      </c>
      <c r="BP470" s="34">
        <v>0</v>
      </c>
      <c r="BQ470" s="34">
        <v>0</v>
      </c>
      <c r="BR470" s="34">
        <v>0</v>
      </c>
      <c r="BS470" s="34">
        <v>0.39</v>
      </c>
      <c r="BT470" s="34">
        <v>0</v>
      </c>
      <c r="BU470" s="34">
        <v>0</v>
      </c>
      <c r="BV470" s="34">
        <v>0.82</v>
      </c>
      <c r="BW470" s="34">
        <v>0</v>
      </c>
      <c r="BX470" s="34">
        <v>0</v>
      </c>
      <c r="BY470" s="34">
        <v>0</v>
      </c>
      <c r="BZ470" s="34">
        <v>0</v>
      </c>
      <c r="CA470" s="34">
        <v>0</v>
      </c>
      <c r="CB470" s="34">
        <v>195.46</v>
      </c>
      <c r="CC470" s="33">
        <v>21.52</v>
      </c>
      <c r="CE470" s="31">
        <v>237.31</v>
      </c>
      <c r="CG470" s="31">
        <v>3.43</v>
      </c>
      <c r="CH470" s="31">
        <v>2.94</v>
      </c>
      <c r="CI470" s="31">
        <v>3.19</v>
      </c>
      <c r="CJ470" s="31">
        <v>288.8</v>
      </c>
      <c r="CK470" s="31">
        <v>144</v>
      </c>
      <c r="CL470" s="31">
        <v>216.4</v>
      </c>
      <c r="CM470" s="31">
        <v>2.5499999999999998</v>
      </c>
      <c r="CN470" s="31">
        <v>1.86</v>
      </c>
      <c r="CO470" s="31">
        <v>2.2000000000000002</v>
      </c>
      <c r="CP470" s="31">
        <v>0</v>
      </c>
      <c r="CQ470" s="31">
        <v>1</v>
      </c>
      <c r="CR470" s="31">
        <v>13.04</v>
      </c>
    </row>
    <row r="471" spans="1:96" s="31" customFormat="1">
      <c r="A471" s="31" t="str">
        <f>"46/3"</f>
        <v>46/3</v>
      </c>
      <c r="B471" s="32" t="s">
        <v>118</v>
      </c>
      <c r="C471" s="33" t="str">
        <f>"160"</f>
        <v>160</v>
      </c>
      <c r="D471" s="33">
        <v>5.66</v>
      </c>
      <c r="E471" s="33">
        <v>0.03</v>
      </c>
      <c r="F471" s="33">
        <v>3.17</v>
      </c>
      <c r="G471" s="33">
        <v>0.71</v>
      </c>
      <c r="H471" s="33">
        <v>36.380000000000003</v>
      </c>
      <c r="I471" s="33">
        <v>196.20285280000002</v>
      </c>
      <c r="J471" s="34">
        <v>1.99</v>
      </c>
      <c r="K471" s="34">
        <v>0.09</v>
      </c>
      <c r="L471" s="34">
        <v>0</v>
      </c>
      <c r="M471" s="34">
        <v>0</v>
      </c>
      <c r="N471" s="34">
        <v>1.04</v>
      </c>
      <c r="O471" s="34">
        <v>33.51</v>
      </c>
      <c r="P471" s="34">
        <v>1.83</v>
      </c>
      <c r="Q471" s="34">
        <v>0</v>
      </c>
      <c r="R471" s="34">
        <v>0</v>
      </c>
      <c r="S471" s="34">
        <v>0</v>
      </c>
      <c r="T471" s="34">
        <v>1.37</v>
      </c>
      <c r="U471" s="34">
        <v>404.82</v>
      </c>
      <c r="V471" s="34">
        <v>60.02</v>
      </c>
      <c r="W471" s="34">
        <v>13.31</v>
      </c>
      <c r="X471" s="34">
        <v>7.77</v>
      </c>
      <c r="Y471" s="34">
        <v>42.9</v>
      </c>
      <c r="Z471" s="34">
        <v>0.79</v>
      </c>
      <c r="AA471" s="34">
        <v>9.6</v>
      </c>
      <c r="AB471" s="34">
        <v>9.6</v>
      </c>
      <c r="AC471" s="34">
        <v>18</v>
      </c>
      <c r="AD471" s="34">
        <v>0.86</v>
      </c>
      <c r="AE471" s="34">
        <v>7.0000000000000007E-2</v>
      </c>
      <c r="AF471" s="34">
        <v>0.02</v>
      </c>
      <c r="AG471" s="34">
        <v>0.53</v>
      </c>
      <c r="AH471" s="34">
        <v>1.59</v>
      </c>
      <c r="AI471" s="34">
        <v>0</v>
      </c>
      <c r="AJ471" s="34">
        <v>0</v>
      </c>
      <c r="AK471" s="34">
        <v>244.99</v>
      </c>
      <c r="AL471" s="34">
        <v>223.98</v>
      </c>
      <c r="AM471" s="34">
        <v>419.62</v>
      </c>
      <c r="AN471" s="34">
        <v>131.07</v>
      </c>
      <c r="AO471" s="34">
        <v>79.900000000000006</v>
      </c>
      <c r="AP471" s="34">
        <v>162.33000000000001</v>
      </c>
      <c r="AQ471" s="34">
        <v>53.26</v>
      </c>
      <c r="AR471" s="34">
        <v>260.33</v>
      </c>
      <c r="AS471" s="34">
        <v>172.15</v>
      </c>
      <c r="AT471" s="34">
        <v>207.57</v>
      </c>
      <c r="AU471" s="34">
        <v>178.05</v>
      </c>
      <c r="AV471" s="34">
        <v>104.61</v>
      </c>
      <c r="AW471" s="34">
        <v>181.92</v>
      </c>
      <c r="AX471" s="34">
        <v>1597.71</v>
      </c>
      <c r="AY471" s="34">
        <v>0</v>
      </c>
      <c r="AZ471" s="34">
        <v>503.45</v>
      </c>
      <c r="BA471" s="34">
        <v>260.77999999999997</v>
      </c>
      <c r="BB471" s="34">
        <v>130.94999999999999</v>
      </c>
      <c r="BC471" s="34">
        <v>103.67</v>
      </c>
      <c r="BD471" s="34">
        <v>0.09</v>
      </c>
      <c r="BE471" s="34">
        <v>0.04</v>
      </c>
      <c r="BF471" s="34">
        <v>0.02</v>
      </c>
      <c r="BG471" s="34">
        <v>0.05</v>
      </c>
      <c r="BH471" s="34">
        <v>0.06</v>
      </c>
      <c r="BI471" s="34">
        <v>0.28000000000000003</v>
      </c>
      <c r="BJ471" s="34">
        <v>0</v>
      </c>
      <c r="BK471" s="34">
        <v>0.86</v>
      </c>
      <c r="BL471" s="34">
        <v>0</v>
      </c>
      <c r="BM471" s="34">
        <v>0.24</v>
      </c>
      <c r="BN471" s="34">
        <v>0</v>
      </c>
      <c r="BO471" s="34">
        <v>0</v>
      </c>
      <c r="BP471" s="34">
        <v>0</v>
      </c>
      <c r="BQ471" s="34">
        <v>0.05</v>
      </c>
      <c r="BR471" s="34">
        <v>0.09</v>
      </c>
      <c r="BS471" s="34">
        <v>0.64</v>
      </c>
      <c r="BT471" s="34">
        <v>0</v>
      </c>
      <c r="BU471" s="34">
        <v>0</v>
      </c>
      <c r="BV471" s="34">
        <v>0.26</v>
      </c>
      <c r="BW471" s="34">
        <v>0.01</v>
      </c>
      <c r="BX471" s="34">
        <v>0</v>
      </c>
      <c r="BY471" s="34">
        <v>0</v>
      </c>
      <c r="BZ471" s="34">
        <v>0</v>
      </c>
      <c r="CA471" s="34">
        <v>0</v>
      </c>
      <c r="CB471" s="34">
        <v>8.07</v>
      </c>
      <c r="CC471" s="33">
        <v>10.93</v>
      </c>
      <c r="CE471" s="31">
        <v>11.2</v>
      </c>
      <c r="CG471" s="31">
        <v>39.92</v>
      </c>
      <c r="CH471" s="31">
        <v>20.3</v>
      </c>
      <c r="CI471" s="31">
        <v>30.11</v>
      </c>
      <c r="CJ471" s="31">
        <v>371.83</v>
      </c>
      <c r="CK471" s="31">
        <v>367.4</v>
      </c>
      <c r="CL471" s="31">
        <v>369.61</v>
      </c>
      <c r="CM471" s="31">
        <v>3.7</v>
      </c>
      <c r="CN471" s="31">
        <v>3.39</v>
      </c>
      <c r="CO471" s="31">
        <v>3.54</v>
      </c>
      <c r="CP471" s="31">
        <v>0</v>
      </c>
      <c r="CQ471" s="31">
        <v>1.04</v>
      </c>
      <c r="CR471" s="31">
        <v>6.63</v>
      </c>
    </row>
    <row r="472" spans="1:96" s="31" customFormat="1">
      <c r="A472" s="31" t="str">
        <f>"10/7"</f>
        <v>10/7</v>
      </c>
      <c r="B472" s="32" t="s">
        <v>159</v>
      </c>
      <c r="C472" s="33" t="str">
        <f>"90"</f>
        <v>90</v>
      </c>
      <c r="D472" s="33">
        <v>12.93</v>
      </c>
      <c r="E472" s="33">
        <v>12.87</v>
      </c>
      <c r="F472" s="33">
        <v>14.62</v>
      </c>
      <c r="G472" s="33">
        <v>3.69</v>
      </c>
      <c r="H472" s="33">
        <v>5.81</v>
      </c>
      <c r="I472" s="33">
        <v>205.38636084000004</v>
      </c>
      <c r="J472" s="34">
        <v>3.67</v>
      </c>
      <c r="K472" s="34">
        <v>2.34</v>
      </c>
      <c r="L472" s="34">
        <v>0</v>
      </c>
      <c r="M472" s="34">
        <v>0</v>
      </c>
      <c r="N472" s="34">
        <v>2.17</v>
      </c>
      <c r="O472" s="34">
        <v>3.03</v>
      </c>
      <c r="P472" s="34">
        <v>0.61</v>
      </c>
      <c r="Q472" s="34">
        <v>0</v>
      </c>
      <c r="R472" s="34">
        <v>0</v>
      </c>
      <c r="S472" s="34">
        <v>0.08</v>
      </c>
      <c r="T472" s="34">
        <v>1.49</v>
      </c>
      <c r="U472" s="34">
        <v>238.94</v>
      </c>
      <c r="V472" s="34">
        <v>173.56</v>
      </c>
      <c r="W472" s="34">
        <v>30.53</v>
      </c>
      <c r="X472" s="34">
        <v>18.86</v>
      </c>
      <c r="Y472" s="34">
        <v>125.3</v>
      </c>
      <c r="Z472" s="34">
        <v>1.25</v>
      </c>
      <c r="AA472" s="34">
        <v>41.04</v>
      </c>
      <c r="AB472" s="34">
        <v>1738.08</v>
      </c>
      <c r="AC472" s="34">
        <v>430.74</v>
      </c>
      <c r="AD472" s="34">
        <v>2.04</v>
      </c>
      <c r="AE472" s="34">
        <v>0.05</v>
      </c>
      <c r="AF472" s="34">
        <v>0.13</v>
      </c>
      <c r="AG472" s="34">
        <v>4.0599999999999996</v>
      </c>
      <c r="AH472" s="34">
        <v>8.51</v>
      </c>
      <c r="AI472" s="34">
        <v>1.1599999999999999</v>
      </c>
      <c r="AJ472" s="34">
        <v>0</v>
      </c>
      <c r="AK472" s="34">
        <v>717.63</v>
      </c>
      <c r="AL472" s="34">
        <v>757.39</v>
      </c>
      <c r="AM472" s="34">
        <v>1121.21</v>
      </c>
      <c r="AN472" s="34">
        <v>1284.33</v>
      </c>
      <c r="AO472" s="34">
        <v>343.98</v>
      </c>
      <c r="AP472" s="34">
        <v>637.89</v>
      </c>
      <c r="AQ472" s="34">
        <v>28.14</v>
      </c>
      <c r="AR472" s="34">
        <v>652.84</v>
      </c>
      <c r="AS472" s="34">
        <v>85.65</v>
      </c>
      <c r="AT472" s="34">
        <v>97.89</v>
      </c>
      <c r="AU472" s="34">
        <v>146.91999999999999</v>
      </c>
      <c r="AV472" s="34">
        <v>336.03</v>
      </c>
      <c r="AW472" s="34">
        <v>58.78</v>
      </c>
      <c r="AX472" s="34">
        <v>345.98</v>
      </c>
      <c r="AY472" s="34">
        <v>1.18</v>
      </c>
      <c r="AZ472" s="34">
        <v>89.48</v>
      </c>
      <c r="BA472" s="34">
        <v>106.23</v>
      </c>
      <c r="BB472" s="34">
        <v>453.17</v>
      </c>
      <c r="BC472" s="34">
        <v>173.31</v>
      </c>
      <c r="BD472" s="34">
        <v>0</v>
      </c>
      <c r="BE472" s="34">
        <v>0</v>
      </c>
      <c r="BF472" s="34">
        <v>0</v>
      </c>
      <c r="BG472" s="34">
        <v>0</v>
      </c>
      <c r="BH472" s="34">
        <v>0</v>
      </c>
      <c r="BI472" s="34">
        <v>0</v>
      </c>
      <c r="BJ472" s="34">
        <v>0</v>
      </c>
      <c r="BK472" s="34">
        <v>0.2</v>
      </c>
      <c r="BL472" s="34">
        <v>0</v>
      </c>
      <c r="BM472" s="34">
        <v>0.13</v>
      </c>
      <c r="BN472" s="34">
        <v>0.01</v>
      </c>
      <c r="BO472" s="34">
        <v>0.02</v>
      </c>
      <c r="BP472" s="34">
        <v>0</v>
      </c>
      <c r="BQ472" s="34">
        <v>0</v>
      </c>
      <c r="BR472" s="34">
        <v>0</v>
      </c>
      <c r="BS472" s="34">
        <v>0.76</v>
      </c>
      <c r="BT472" s="34">
        <v>0</v>
      </c>
      <c r="BU472" s="34">
        <v>0</v>
      </c>
      <c r="BV472" s="34">
        <v>2.16</v>
      </c>
      <c r="BW472" s="34">
        <v>0</v>
      </c>
      <c r="BX472" s="34">
        <v>0</v>
      </c>
      <c r="BY472" s="34">
        <v>0</v>
      </c>
      <c r="BZ472" s="34">
        <v>0</v>
      </c>
      <c r="CA472" s="34">
        <v>0</v>
      </c>
      <c r="CB472" s="34">
        <v>79.22</v>
      </c>
      <c r="CC472" s="33">
        <v>48.82</v>
      </c>
      <c r="CE472" s="31">
        <v>330.72</v>
      </c>
      <c r="CG472" s="31">
        <v>2.93</v>
      </c>
      <c r="CH472" s="31">
        <v>1.37</v>
      </c>
      <c r="CI472" s="31">
        <v>2.15</v>
      </c>
      <c r="CJ472" s="31">
        <v>116.83</v>
      </c>
      <c r="CK472" s="31">
        <v>48.21</v>
      </c>
      <c r="CL472" s="31">
        <v>82.52</v>
      </c>
      <c r="CM472" s="31">
        <v>1.59</v>
      </c>
      <c r="CN472" s="31">
        <v>0.56000000000000005</v>
      </c>
      <c r="CO472" s="31">
        <v>1.07</v>
      </c>
      <c r="CP472" s="31">
        <v>0</v>
      </c>
      <c r="CQ472" s="31">
        <v>0.45</v>
      </c>
      <c r="CR472" s="31">
        <v>29.7</v>
      </c>
    </row>
    <row r="473" spans="1:96" s="31" customFormat="1">
      <c r="A473" s="31" t="str">
        <f>"601"</f>
        <v>601</v>
      </c>
      <c r="B473" s="32" t="s">
        <v>103</v>
      </c>
      <c r="C473" s="33" t="str">
        <f>"20"</f>
        <v>20</v>
      </c>
      <c r="D473" s="33">
        <v>0.28999999999999998</v>
      </c>
      <c r="E473" s="33">
        <v>0</v>
      </c>
      <c r="F473" s="33">
        <v>0.6</v>
      </c>
      <c r="G473" s="33">
        <v>0.02</v>
      </c>
      <c r="H473" s="33">
        <v>1.1599999999999999</v>
      </c>
      <c r="I473" s="33">
        <v>11.233095985</v>
      </c>
      <c r="J473" s="34">
        <v>0.45</v>
      </c>
      <c r="K473" s="34">
        <v>0</v>
      </c>
      <c r="L473" s="34">
        <v>0</v>
      </c>
      <c r="M473" s="34">
        <v>0</v>
      </c>
      <c r="N473" s="34">
        <v>0.26</v>
      </c>
      <c r="O473" s="34">
        <v>0.85</v>
      </c>
      <c r="P473" s="34">
        <v>0.05</v>
      </c>
      <c r="Q473" s="34">
        <v>0</v>
      </c>
      <c r="R473" s="34">
        <v>0</v>
      </c>
      <c r="S473" s="34">
        <v>0.05</v>
      </c>
      <c r="T473" s="34">
        <v>0.38</v>
      </c>
      <c r="U473" s="34">
        <v>131.16999999999999</v>
      </c>
      <c r="V473" s="34">
        <v>10.56</v>
      </c>
      <c r="W473" s="34">
        <v>4.8</v>
      </c>
      <c r="X473" s="34">
        <v>0.85</v>
      </c>
      <c r="Y473" s="34">
        <v>3.86</v>
      </c>
      <c r="Z473" s="34">
        <v>0.04</v>
      </c>
      <c r="AA473" s="34">
        <v>1.8</v>
      </c>
      <c r="AB473" s="34">
        <v>9.92</v>
      </c>
      <c r="AC473" s="34">
        <v>7.15</v>
      </c>
      <c r="AD473" s="34">
        <v>0.04</v>
      </c>
      <c r="AE473" s="34">
        <v>0</v>
      </c>
      <c r="AF473" s="34">
        <v>0</v>
      </c>
      <c r="AG473" s="34">
        <v>0.02</v>
      </c>
      <c r="AH473" s="34">
        <v>0.09</v>
      </c>
      <c r="AI473" s="34">
        <v>0.11</v>
      </c>
      <c r="AJ473" s="34">
        <v>0</v>
      </c>
      <c r="AK473" s="34">
        <v>6.24</v>
      </c>
      <c r="AL473" s="34">
        <v>5.7</v>
      </c>
      <c r="AM473" s="34">
        <v>10.68</v>
      </c>
      <c r="AN473" s="34">
        <v>3.31</v>
      </c>
      <c r="AO473" s="34">
        <v>2.0299999999999998</v>
      </c>
      <c r="AP473" s="34">
        <v>4.12</v>
      </c>
      <c r="AQ473" s="34">
        <v>1.33</v>
      </c>
      <c r="AR473" s="34">
        <v>6.63</v>
      </c>
      <c r="AS473" s="34">
        <v>4.37</v>
      </c>
      <c r="AT473" s="34">
        <v>5.3</v>
      </c>
      <c r="AU473" s="34">
        <v>4.51</v>
      </c>
      <c r="AV473" s="34">
        <v>2.65</v>
      </c>
      <c r="AW473" s="34">
        <v>4.6399999999999997</v>
      </c>
      <c r="AX473" s="34">
        <v>40.82</v>
      </c>
      <c r="AY473" s="34">
        <v>0</v>
      </c>
      <c r="AZ473" s="34">
        <v>12.86</v>
      </c>
      <c r="BA473" s="34">
        <v>6.63</v>
      </c>
      <c r="BB473" s="34">
        <v>3.31</v>
      </c>
      <c r="BC473" s="34">
        <v>2.65</v>
      </c>
      <c r="BD473" s="34">
        <v>0</v>
      </c>
      <c r="BE473" s="34">
        <v>0</v>
      </c>
      <c r="BF473" s="34">
        <v>0</v>
      </c>
      <c r="BG473" s="34">
        <v>0</v>
      </c>
      <c r="BH473" s="34">
        <v>0</v>
      </c>
      <c r="BI473" s="34">
        <v>0</v>
      </c>
      <c r="BJ473" s="34">
        <v>0</v>
      </c>
      <c r="BK473" s="34">
        <v>0</v>
      </c>
      <c r="BL473" s="34">
        <v>0</v>
      </c>
      <c r="BM473" s="34">
        <v>0</v>
      </c>
      <c r="BN473" s="34">
        <v>0</v>
      </c>
      <c r="BO473" s="34">
        <v>0</v>
      </c>
      <c r="BP473" s="34">
        <v>0</v>
      </c>
      <c r="BQ473" s="34">
        <v>0</v>
      </c>
      <c r="BR473" s="34">
        <v>0</v>
      </c>
      <c r="BS473" s="34">
        <v>0</v>
      </c>
      <c r="BT473" s="34">
        <v>0</v>
      </c>
      <c r="BU473" s="34">
        <v>0</v>
      </c>
      <c r="BV473" s="34">
        <v>0.01</v>
      </c>
      <c r="BW473" s="34">
        <v>0</v>
      </c>
      <c r="BX473" s="34">
        <v>0</v>
      </c>
      <c r="BY473" s="34">
        <v>0</v>
      </c>
      <c r="BZ473" s="34">
        <v>0</v>
      </c>
      <c r="CA473" s="34">
        <v>0</v>
      </c>
      <c r="CB473" s="34">
        <v>19.510000000000002</v>
      </c>
      <c r="CC473" s="33">
        <v>2.29</v>
      </c>
      <c r="CE473" s="31">
        <v>3.45</v>
      </c>
      <c r="CG473" s="31">
        <v>31.29</v>
      </c>
      <c r="CH473" s="31">
        <v>16.29</v>
      </c>
      <c r="CI473" s="31">
        <v>23.79</v>
      </c>
      <c r="CJ473" s="31">
        <v>142.41</v>
      </c>
      <c r="CK473" s="31">
        <v>58.71</v>
      </c>
      <c r="CL473" s="31">
        <v>100.56</v>
      </c>
      <c r="CM473" s="31">
        <v>7.93</v>
      </c>
      <c r="CN473" s="31">
        <v>4.7300000000000004</v>
      </c>
      <c r="CO473" s="31">
        <v>6.37</v>
      </c>
      <c r="CP473" s="31">
        <v>0</v>
      </c>
      <c r="CQ473" s="31">
        <v>0.33</v>
      </c>
      <c r="CR473" s="31">
        <v>1.39</v>
      </c>
    </row>
    <row r="474" spans="1:96" s="31" customFormat="1">
      <c r="A474" s="31" t="str">
        <f>"2"</f>
        <v>2</v>
      </c>
      <c r="B474" s="32" t="s">
        <v>95</v>
      </c>
      <c r="C474" s="33" t="str">
        <f>"43,8"</f>
        <v>43,8</v>
      </c>
      <c r="D474" s="33">
        <v>2.9</v>
      </c>
      <c r="E474" s="33">
        <v>0</v>
      </c>
      <c r="F474" s="33">
        <v>0.28999999999999998</v>
      </c>
      <c r="G474" s="33">
        <v>0.28999999999999998</v>
      </c>
      <c r="H474" s="33">
        <v>20.54</v>
      </c>
      <c r="I474" s="33">
        <v>98.068637999999993</v>
      </c>
      <c r="J474" s="34">
        <v>0</v>
      </c>
      <c r="K474" s="34">
        <v>0</v>
      </c>
      <c r="L474" s="34">
        <v>0</v>
      </c>
      <c r="M474" s="34">
        <v>0</v>
      </c>
      <c r="N474" s="34">
        <v>0.48</v>
      </c>
      <c r="O474" s="34">
        <v>19.97</v>
      </c>
      <c r="P474" s="34">
        <v>0.09</v>
      </c>
      <c r="Q474" s="34">
        <v>0</v>
      </c>
      <c r="R474" s="34">
        <v>0</v>
      </c>
      <c r="S474" s="34">
        <v>0</v>
      </c>
      <c r="T474" s="34">
        <v>0.79</v>
      </c>
      <c r="U474" s="34">
        <v>0</v>
      </c>
      <c r="V474" s="34">
        <v>0</v>
      </c>
      <c r="W474" s="34">
        <v>0</v>
      </c>
      <c r="X474" s="34">
        <v>0</v>
      </c>
      <c r="Y474" s="34">
        <v>0</v>
      </c>
      <c r="Z474" s="34">
        <v>0</v>
      </c>
      <c r="AA474" s="34">
        <v>0</v>
      </c>
      <c r="AB474" s="34">
        <v>0</v>
      </c>
      <c r="AC474" s="34">
        <v>0</v>
      </c>
      <c r="AD474" s="34">
        <v>0</v>
      </c>
      <c r="AE474" s="34">
        <v>0</v>
      </c>
      <c r="AF474" s="34">
        <v>0</v>
      </c>
      <c r="AG474" s="34">
        <v>0</v>
      </c>
      <c r="AH474" s="34">
        <v>0</v>
      </c>
      <c r="AI474" s="34">
        <v>0</v>
      </c>
      <c r="AJ474" s="34">
        <v>0</v>
      </c>
      <c r="AK474" s="34">
        <v>139.85</v>
      </c>
      <c r="AL474" s="34">
        <v>145.56</v>
      </c>
      <c r="AM474" s="34">
        <v>222.92</v>
      </c>
      <c r="AN474" s="34">
        <v>73.930000000000007</v>
      </c>
      <c r="AO474" s="34">
        <v>43.82</v>
      </c>
      <c r="AP474" s="34">
        <v>87.64</v>
      </c>
      <c r="AQ474" s="34">
        <v>33.15</v>
      </c>
      <c r="AR474" s="34">
        <v>158.52000000000001</v>
      </c>
      <c r="AS474" s="34">
        <v>98.31</v>
      </c>
      <c r="AT474" s="34">
        <v>137.18</v>
      </c>
      <c r="AU474" s="34">
        <v>113.17</v>
      </c>
      <c r="AV474" s="34">
        <v>59.45</v>
      </c>
      <c r="AW474" s="34">
        <v>105.17</v>
      </c>
      <c r="AX474" s="34">
        <v>879.49</v>
      </c>
      <c r="AY474" s="34">
        <v>0</v>
      </c>
      <c r="AZ474" s="34">
        <v>286.56</v>
      </c>
      <c r="BA474" s="34">
        <v>124.61</v>
      </c>
      <c r="BB474" s="34">
        <v>82.69</v>
      </c>
      <c r="BC474" s="34">
        <v>65.540000000000006</v>
      </c>
      <c r="BD474" s="34">
        <v>0</v>
      </c>
      <c r="BE474" s="34">
        <v>0</v>
      </c>
      <c r="BF474" s="34">
        <v>0</v>
      </c>
      <c r="BG474" s="34">
        <v>0</v>
      </c>
      <c r="BH474" s="34">
        <v>0</v>
      </c>
      <c r="BI474" s="34">
        <v>0</v>
      </c>
      <c r="BJ474" s="34">
        <v>0</v>
      </c>
      <c r="BK474" s="34">
        <v>0.04</v>
      </c>
      <c r="BL474" s="34">
        <v>0</v>
      </c>
      <c r="BM474" s="34">
        <v>0</v>
      </c>
      <c r="BN474" s="34">
        <v>0</v>
      </c>
      <c r="BO474" s="34">
        <v>0</v>
      </c>
      <c r="BP474" s="34">
        <v>0</v>
      </c>
      <c r="BQ474" s="34">
        <v>0</v>
      </c>
      <c r="BR474" s="34">
        <v>0</v>
      </c>
      <c r="BS474" s="34">
        <v>0.03</v>
      </c>
      <c r="BT474" s="34">
        <v>0</v>
      </c>
      <c r="BU474" s="34">
        <v>0</v>
      </c>
      <c r="BV474" s="34">
        <v>0.12</v>
      </c>
      <c r="BW474" s="34">
        <v>0.01</v>
      </c>
      <c r="BX474" s="34">
        <v>0</v>
      </c>
      <c r="BY474" s="34">
        <v>0</v>
      </c>
      <c r="BZ474" s="34">
        <v>0</v>
      </c>
      <c r="CA474" s="34">
        <v>0</v>
      </c>
      <c r="CB474" s="34">
        <v>17.13</v>
      </c>
      <c r="CC474" s="33">
        <v>3.15</v>
      </c>
      <c r="CE474" s="31">
        <v>0</v>
      </c>
      <c r="CG474" s="31">
        <v>0</v>
      </c>
      <c r="CH474" s="31">
        <v>0</v>
      </c>
      <c r="CI474" s="31">
        <v>0</v>
      </c>
      <c r="CJ474" s="31">
        <v>802.15</v>
      </c>
      <c r="CK474" s="31">
        <v>309.04000000000002</v>
      </c>
      <c r="CL474" s="31">
        <v>555.6</v>
      </c>
      <c r="CM474" s="31">
        <v>6.42</v>
      </c>
      <c r="CN474" s="31">
        <v>6.42</v>
      </c>
      <c r="CO474" s="31">
        <v>6.42</v>
      </c>
      <c r="CP474" s="31">
        <v>0</v>
      </c>
      <c r="CQ474" s="31">
        <v>0</v>
      </c>
      <c r="CR474" s="31">
        <v>2.63</v>
      </c>
    </row>
    <row r="475" spans="1:96" s="31" customFormat="1">
      <c r="A475" s="31" t="str">
        <f>"3"</f>
        <v>3</v>
      </c>
      <c r="B475" s="32" t="s">
        <v>104</v>
      </c>
      <c r="C475" s="33" t="str">
        <f>"20"</f>
        <v>20</v>
      </c>
      <c r="D475" s="33">
        <v>1.32</v>
      </c>
      <c r="E475" s="33">
        <v>0</v>
      </c>
      <c r="F475" s="33">
        <v>0.24</v>
      </c>
      <c r="G475" s="33">
        <v>0.24</v>
      </c>
      <c r="H475" s="33">
        <v>8.34</v>
      </c>
      <c r="I475" s="33">
        <v>38.676000000000002</v>
      </c>
      <c r="J475" s="34">
        <v>0.04</v>
      </c>
      <c r="K475" s="34">
        <v>0</v>
      </c>
      <c r="L475" s="34">
        <v>0</v>
      </c>
      <c r="M475" s="34">
        <v>0</v>
      </c>
      <c r="N475" s="34">
        <v>0.24</v>
      </c>
      <c r="O475" s="34">
        <v>6.44</v>
      </c>
      <c r="P475" s="34">
        <v>1.66</v>
      </c>
      <c r="Q475" s="34">
        <v>0</v>
      </c>
      <c r="R475" s="34">
        <v>0</v>
      </c>
      <c r="S475" s="34">
        <v>0.2</v>
      </c>
      <c r="T475" s="34">
        <v>0.5</v>
      </c>
      <c r="U475" s="34">
        <v>122</v>
      </c>
      <c r="V475" s="34">
        <v>49</v>
      </c>
      <c r="W475" s="34">
        <v>7</v>
      </c>
      <c r="X475" s="34">
        <v>9.4</v>
      </c>
      <c r="Y475" s="34">
        <v>31.6</v>
      </c>
      <c r="Z475" s="34">
        <v>0.78</v>
      </c>
      <c r="AA475" s="34">
        <v>0</v>
      </c>
      <c r="AB475" s="34">
        <v>1</v>
      </c>
      <c r="AC475" s="34">
        <v>0.2</v>
      </c>
      <c r="AD475" s="34">
        <v>0.28000000000000003</v>
      </c>
      <c r="AE475" s="34">
        <v>0.04</v>
      </c>
      <c r="AF475" s="34">
        <v>0.02</v>
      </c>
      <c r="AG475" s="34">
        <v>0.14000000000000001</v>
      </c>
      <c r="AH475" s="34">
        <v>0.4</v>
      </c>
      <c r="AI475" s="34">
        <v>0</v>
      </c>
      <c r="AJ475" s="34">
        <v>0</v>
      </c>
      <c r="AK475" s="34">
        <v>0</v>
      </c>
      <c r="AL475" s="34">
        <v>0</v>
      </c>
      <c r="AM475" s="34">
        <v>85.4</v>
      </c>
      <c r="AN475" s="34">
        <v>44.6</v>
      </c>
      <c r="AO475" s="34">
        <v>18.600000000000001</v>
      </c>
      <c r="AP475" s="34">
        <v>39.6</v>
      </c>
      <c r="AQ475" s="34">
        <v>16</v>
      </c>
      <c r="AR475" s="34">
        <v>74.2</v>
      </c>
      <c r="AS475" s="34">
        <v>59.4</v>
      </c>
      <c r="AT475" s="34">
        <v>58.2</v>
      </c>
      <c r="AU475" s="34">
        <v>92.8</v>
      </c>
      <c r="AV475" s="34">
        <v>24.8</v>
      </c>
      <c r="AW475" s="34">
        <v>62</v>
      </c>
      <c r="AX475" s="34">
        <v>305.8</v>
      </c>
      <c r="AY475" s="34">
        <v>0</v>
      </c>
      <c r="AZ475" s="34">
        <v>105.2</v>
      </c>
      <c r="BA475" s="34">
        <v>58.2</v>
      </c>
      <c r="BB475" s="34">
        <v>36</v>
      </c>
      <c r="BC475" s="34">
        <v>26</v>
      </c>
      <c r="BD475" s="34">
        <v>0</v>
      </c>
      <c r="BE475" s="34">
        <v>0</v>
      </c>
      <c r="BF475" s="34">
        <v>0</v>
      </c>
      <c r="BG475" s="34">
        <v>0</v>
      </c>
      <c r="BH475" s="34">
        <v>0</v>
      </c>
      <c r="BI475" s="34">
        <v>0</v>
      </c>
      <c r="BJ475" s="34">
        <v>0</v>
      </c>
      <c r="BK475" s="34">
        <v>0.03</v>
      </c>
      <c r="BL475" s="34">
        <v>0</v>
      </c>
      <c r="BM475" s="34">
        <v>0</v>
      </c>
      <c r="BN475" s="34">
        <v>0</v>
      </c>
      <c r="BO475" s="34">
        <v>0</v>
      </c>
      <c r="BP475" s="34">
        <v>0</v>
      </c>
      <c r="BQ475" s="34">
        <v>0</v>
      </c>
      <c r="BR475" s="34">
        <v>0</v>
      </c>
      <c r="BS475" s="34">
        <v>0.02</v>
      </c>
      <c r="BT475" s="34">
        <v>0</v>
      </c>
      <c r="BU475" s="34">
        <v>0</v>
      </c>
      <c r="BV475" s="34">
        <v>0.1</v>
      </c>
      <c r="BW475" s="34">
        <v>0.02</v>
      </c>
      <c r="BX475" s="34">
        <v>0</v>
      </c>
      <c r="BY475" s="34">
        <v>0</v>
      </c>
      <c r="BZ475" s="34">
        <v>0</v>
      </c>
      <c r="CA475" s="34">
        <v>0</v>
      </c>
      <c r="CB475" s="34">
        <v>9.4</v>
      </c>
      <c r="CC475" s="33">
        <v>1.48</v>
      </c>
      <c r="CE475" s="31">
        <v>0.17</v>
      </c>
      <c r="CG475" s="31">
        <v>0</v>
      </c>
      <c r="CH475" s="31">
        <v>0</v>
      </c>
      <c r="CI475" s="31">
        <v>0</v>
      </c>
      <c r="CJ475" s="31">
        <v>0</v>
      </c>
      <c r="CK475" s="31">
        <v>0</v>
      </c>
      <c r="CL475" s="31">
        <v>0</v>
      </c>
      <c r="CM475" s="31">
        <v>0</v>
      </c>
      <c r="CN475" s="31">
        <v>0</v>
      </c>
      <c r="CO475" s="31">
        <v>0</v>
      </c>
      <c r="CP475" s="31">
        <v>0</v>
      </c>
      <c r="CQ475" s="31">
        <v>0</v>
      </c>
      <c r="CR475" s="31">
        <v>1.23</v>
      </c>
    </row>
    <row r="476" spans="1:96" s="31" customFormat="1">
      <c r="A476" s="31" t="str">
        <f>"6/10"</f>
        <v>6/10</v>
      </c>
      <c r="B476" s="32" t="s">
        <v>120</v>
      </c>
      <c r="C476" s="33" t="str">
        <f>"200"</f>
        <v>200</v>
      </c>
      <c r="D476" s="33">
        <v>1.02</v>
      </c>
      <c r="E476" s="33">
        <v>0</v>
      </c>
      <c r="F476" s="33">
        <v>0.06</v>
      </c>
      <c r="G476" s="33">
        <v>0.06</v>
      </c>
      <c r="H476" s="33">
        <v>18.29</v>
      </c>
      <c r="I476" s="33">
        <v>69.016159999999999</v>
      </c>
      <c r="J476" s="34">
        <v>0.02</v>
      </c>
      <c r="K476" s="34">
        <v>0</v>
      </c>
      <c r="L476" s="34">
        <v>0</v>
      </c>
      <c r="M476" s="34">
        <v>0</v>
      </c>
      <c r="N476" s="34">
        <v>14.3</v>
      </c>
      <c r="O476" s="34">
        <v>0.56999999999999995</v>
      </c>
      <c r="P476" s="34">
        <v>3.42</v>
      </c>
      <c r="Q476" s="34">
        <v>0</v>
      </c>
      <c r="R476" s="34">
        <v>0</v>
      </c>
      <c r="S476" s="34">
        <v>0.3</v>
      </c>
      <c r="T476" s="34">
        <v>0.81</v>
      </c>
      <c r="U476" s="34">
        <v>3.42</v>
      </c>
      <c r="V476" s="34">
        <v>340.11</v>
      </c>
      <c r="W476" s="34">
        <v>31.19</v>
      </c>
      <c r="X476" s="34">
        <v>19.95</v>
      </c>
      <c r="Y476" s="34">
        <v>27.16</v>
      </c>
      <c r="Z476" s="34">
        <v>0.64</v>
      </c>
      <c r="AA476" s="34">
        <v>0</v>
      </c>
      <c r="AB476" s="34">
        <v>630</v>
      </c>
      <c r="AC476" s="34">
        <v>116.6</v>
      </c>
      <c r="AD476" s="34">
        <v>1.1000000000000001</v>
      </c>
      <c r="AE476" s="34">
        <v>0.02</v>
      </c>
      <c r="AF476" s="34">
        <v>0.04</v>
      </c>
      <c r="AG476" s="34">
        <v>0.51</v>
      </c>
      <c r="AH476" s="34">
        <v>0.78</v>
      </c>
      <c r="AI476" s="34">
        <v>0.32</v>
      </c>
      <c r="AJ476" s="34">
        <v>0</v>
      </c>
      <c r="AK476" s="34">
        <v>0.01</v>
      </c>
      <c r="AL476" s="34">
        <v>0.01</v>
      </c>
      <c r="AM476" s="34">
        <v>0.01</v>
      </c>
      <c r="AN476" s="34">
        <v>0.02</v>
      </c>
      <c r="AO476" s="34">
        <v>0</v>
      </c>
      <c r="AP476" s="34">
        <v>0.01</v>
      </c>
      <c r="AQ476" s="34">
        <v>0</v>
      </c>
      <c r="AR476" s="34">
        <v>0.01</v>
      </c>
      <c r="AS476" s="34">
        <v>0.01</v>
      </c>
      <c r="AT476" s="34">
        <v>0.01</v>
      </c>
      <c r="AU476" s="34">
        <v>0.06</v>
      </c>
      <c r="AV476" s="34">
        <v>0</v>
      </c>
      <c r="AW476" s="34">
        <v>0.01</v>
      </c>
      <c r="AX476" s="34">
        <v>0.03</v>
      </c>
      <c r="AY476" s="34">
        <v>0</v>
      </c>
      <c r="AZ476" s="34">
        <v>0.02</v>
      </c>
      <c r="BA476" s="34">
        <v>0.01</v>
      </c>
      <c r="BB476" s="34">
        <v>0.01</v>
      </c>
      <c r="BC476" s="34">
        <v>0</v>
      </c>
      <c r="BD476" s="34">
        <v>0</v>
      </c>
      <c r="BE476" s="34">
        <v>0</v>
      </c>
      <c r="BF476" s="34">
        <v>0</v>
      </c>
      <c r="BG476" s="34">
        <v>0</v>
      </c>
      <c r="BH476" s="34">
        <v>0</v>
      </c>
      <c r="BI476" s="34">
        <v>0</v>
      </c>
      <c r="BJ476" s="34">
        <v>0</v>
      </c>
      <c r="BK476" s="34">
        <v>0</v>
      </c>
      <c r="BL476" s="34">
        <v>0</v>
      </c>
      <c r="BM476" s="34">
        <v>0</v>
      </c>
      <c r="BN476" s="34">
        <v>0</v>
      </c>
      <c r="BO476" s="34">
        <v>0</v>
      </c>
      <c r="BP476" s="34">
        <v>0</v>
      </c>
      <c r="BQ476" s="34">
        <v>0</v>
      </c>
      <c r="BR476" s="34">
        <v>0</v>
      </c>
      <c r="BS476" s="34">
        <v>0.01</v>
      </c>
      <c r="BT476" s="34">
        <v>0</v>
      </c>
      <c r="BU476" s="34">
        <v>0</v>
      </c>
      <c r="BV476" s="34">
        <v>0.01</v>
      </c>
      <c r="BW476" s="34">
        <v>0</v>
      </c>
      <c r="BX476" s="34">
        <v>0</v>
      </c>
      <c r="BY476" s="34">
        <v>0</v>
      </c>
      <c r="BZ476" s="34">
        <v>0</v>
      </c>
      <c r="CA476" s="34">
        <v>0</v>
      </c>
      <c r="CB476" s="34">
        <v>214.01</v>
      </c>
      <c r="CC476" s="33">
        <v>6.52</v>
      </c>
      <c r="CE476" s="31">
        <v>105</v>
      </c>
      <c r="CG476" s="31">
        <v>0.72</v>
      </c>
      <c r="CH476" s="31">
        <v>0.72</v>
      </c>
      <c r="CI476" s="31">
        <v>0.72</v>
      </c>
      <c r="CJ476" s="31">
        <v>77.08</v>
      </c>
      <c r="CK476" s="31">
        <v>30.37</v>
      </c>
      <c r="CL476" s="31">
        <v>53.73</v>
      </c>
      <c r="CM476" s="31">
        <v>7.7</v>
      </c>
      <c r="CN476" s="31">
        <v>4.55</v>
      </c>
      <c r="CO476" s="31">
        <v>6.12</v>
      </c>
      <c r="CP476" s="31">
        <v>5</v>
      </c>
      <c r="CQ476" s="31">
        <v>0</v>
      </c>
      <c r="CR476" s="31">
        <v>3.95</v>
      </c>
    </row>
    <row r="477" spans="1:96" s="28" customFormat="1">
      <c r="A477" s="28" t="str">
        <f>"13"</f>
        <v>13</v>
      </c>
      <c r="B477" s="29" t="s">
        <v>106</v>
      </c>
      <c r="C477" s="30" t="str">
        <f>"150"</f>
        <v>150</v>
      </c>
      <c r="D477" s="30">
        <v>0.6</v>
      </c>
      <c r="E477" s="30">
        <v>0</v>
      </c>
      <c r="F477" s="30">
        <v>0.6</v>
      </c>
      <c r="G477" s="30">
        <v>0.6</v>
      </c>
      <c r="H477" s="30">
        <v>17.399999999999999</v>
      </c>
      <c r="I477" s="30">
        <v>73.02</v>
      </c>
      <c r="J477" s="18">
        <v>0.15</v>
      </c>
      <c r="K477" s="18">
        <v>0</v>
      </c>
      <c r="L477" s="18">
        <v>0</v>
      </c>
      <c r="M477" s="18">
        <v>0</v>
      </c>
      <c r="N477" s="18">
        <v>13.5</v>
      </c>
      <c r="O477" s="18">
        <v>1.2</v>
      </c>
      <c r="P477" s="18">
        <v>2.7</v>
      </c>
      <c r="Q477" s="18">
        <v>0</v>
      </c>
      <c r="R477" s="18">
        <v>0</v>
      </c>
      <c r="S477" s="18">
        <v>1.2</v>
      </c>
      <c r="T477" s="18">
        <v>0.75</v>
      </c>
      <c r="U477" s="18">
        <v>39</v>
      </c>
      <c r="V477" s="18">
        <v>417</v>
      </c>
      <c r="W477" s="18">
        <v>24</v>
      </c>
      <c r="X477" s="18">
        <v>13.5</v>
      </c>
      <c r="Y477" s="18">
        <v>16.5</v>
      </c>
      <c r="Z477" s="18">
        <v>3.3</v>
      </c>
      <c r="AA477" s="18">
        <v>0</v>
      </c>
      <c r="AB477" s="18">
        <v>45</v>
      </c>
      <c r="AC477" s="18">
        <v>7.5</v>
      </c>
      <c r="AD477" s="18">
        <v>0.3</v>
      </c>
      <c r="AE477" s="18">
        <v>0.05</v>
      </c>
      <c r="AF477" s="18">
        <v>0.03</v>
      </c>
      <c r="AG477" s="18">
        <v>0.45</v>
      </c>
      <c r="AH477" s="18">
        <v>0.6</v>
      </c>
      <c r="AI477" s="18">
        <v>15</v>
      </c>
      <c r="AJ477" s="18">
        <v>0</v>
      </c>
      <c r="AK477" s="18">
        <v>18</v>
      </c>
      <c r="AL477" s="18">
        <v>19.5</v>
      </c>
      <c r="AM477" s="18">
        <v>28.5</v>
      </c>
      <c r="AN477" s="18">
        <v>27</v>
      </c>
      <c r="AO477" s="18">
        <v>4.5</v>
      </c>
      <c r="AP477" s="18">
        <v>16.5</v>
      </c>
      <c r="AQ477" s="18">
        <v>4.5</v>
      </c>
      <c r="AR477" s="18">
        <v>13.5</v>
      </c>
      <c r="AS477" s="18">
        <v>25.5</v>
      </c>
      <c r="AT477" s="18">
        <v>15</v>
      </c>
      <c r="AU477" s="18">
        <v>117</v>
      </c>
      <c r="AV477" s="18">
        <v>10.5</v>
      </c>
      <c r="AW477" s="18">
        <v>21</v>
      </c>
      <c r="AX477" s="18">
        <v>63</v>
      </c>
      <c r="AY477" s="18">
        <v>0</v>
      </c>
      <c r="AZ477" s="18">
        <v>19.5</v>
      </c>
      <c r="BA477" s="18">
        <v>24</v>
      </c>
      <c r="BB477" s="18">
        <v>9</v>
      </c>
      <c r="BC477" s="18">
        <v>7.5</v>
      </c>
      <c r="BD477" s="18">
        <v>0</v>
      </c>
      <c r="BE477" s="18">
        <v>0</v>
      </c>
      <c r="BF477" s="18">
        <v>0</v>
      </c>
      <c r="BG477" s="18">
        <v>0</v>
      </c>
      <c r="BH477" s="18">
        <v>0</v>
      </c>
      <c r="BI477" s="18">
        <v>0</v>
      </c>
      <c r="BJ477" s="18">
        <v>0</v>
      </c>
      <c r="BK477" s="18">
        <v>0</v>
      </c>
      <c r="BL477" s="18">
        <v>0</v>
      </c>
      <c r="BM477" s="18">
        <v>0</v>
      </c>
      <c r="BN477" s="18">
        <v>0</v>
      </c>
      <c r="BO477" s="18">
        <v>0</v>
      </c>
      <c r="BP477" s="18">
        <v>0</v>
      </c>
      <c r="BQ477" s="18">
        <v>0</v>
      </c>
      <c r="BR477" s="18">
        <v>0</v>
      </c>
      <c r="BS477" s="18">
        <v>0</v>
      </c>
      <c r="BT477" s="18">
        <v>0</v>
      </c>
      <c r="BU477" s="18">
        <v>0</v>
      </c>
      <c r="BV477" s="18">
        <v>0</v>
      </c>
      <c r="BW477" s="18">
        <v>0</v>
      </c>
      <c r="BX477" s="18">
        <v>0</v>
      </c>
      <c r="BY477" s="18">
        <v>0</v>
      </c>
      <c r="BZ477" s="18">
        <v>0</v>
      </c>
      <c r="CA477" s="18">
        <v>0</v>
      </c>
      <c r="CB477" s="18">
        <v>129.44999999999999</v>
      </c>
      <c r="CC477" s="30">
        <v>27</v>
      </c>
      <c r="CE477" s="28">
        <v>7.5</v>
      </c>
      <c r="CG477" s="28">
        <v>3</v>
      </c>
      <c r="CH477" s="28">
        <v>3</v>
      </c>
      <c r="CI477" s="28">
        <v>3</v>
      </c>
      <c r="CJ477" s="28">
        <v>225</v>
      </c>
      <c r="CK477" s="28">
        <v>225</v>
      </c>
      <c r="CL477" s="28">
        <v>225</v>
      </c>
      <c r="CM477" s="28">
        <v>0</v>
      </c>
      <c r="CN477" s="28">
        <v>0</v>
      </c>
      <c r="CO477" s="28">
        <v>0</v>
      </c>
      <c r="CP477" s="28">
        <v>0</v>
      </c>
      <c r="CQ477" s="28">
        <v>0</v>
      </c>
      <c r="CR477" s="28">
        <v>22.5</v>
      </c>
    </row>
    <row r="478" spans="1:96" s="38" customFormat="1" ht="11.4">
      <c r="B478" s="35" t="s">
        <v>107</v>
      </c>
      <c r="C478" s="36"/>
      <c r="D478" s="36">
        <v>23.61</v>
      </c>
      <c r="E478" s="36">
        <v>14.59</v>
      </c>
      <c r="F478" s="36">
        <v>29.47</v>
      </c>
      <c r="G478" s="36">
        <v>7.24</v>
      </c>
      <c r="H478" s="36">
        <v>132.63999999999999</v>
      </c>
      <c r="I478" s="36">
        <v>840.19</v>
      </c>
      <c r="J478" s="37">
        <v>7.42</v>
      </c>
      <c r="K478" s="37">
        <v>3.21</v>
      </c>
      <c r="L478" s="37">
        <v>0</v>
      </c>
      <c r="M478" s="37">
        <v>0</v>
      </c>
      <c r="N478" s="37">
        <v>40.15</v>
      </c>
      <c r="O478" s="37">
        <v>79.180000000000007</v>
      </c>
      <c r="P478" s="37">
        <v>13.31</v>
      </c>
      <c r="Q478" s="37">
        <v>0</v>
      </c>
      <c r="R478" s="37">
        <v>0</v>
      </c>
      <c r="S478" s="37">
        <v>2.2200000000000002</v>
      </c>
      <c r="T478" s="37">
        <v>8.77</v>
      </c>
      <c r="U478" s="37">
        <v>1361.11</v>
      </c>
      <c r="V478" s="37">
        <v>1580.76</v>
      </c>
      <c r="W478" s="37">
        <v>154.87</v>
      </c>
      <c r="X478" s="37">
        <v>119.05</v>
      </c>
      <c r="Y478" s="37">
        <v>366.67</v>
      </c>
      <c r="Z478" s="37">
        <v>8.4499999999999993</v>
      </c>
      <c r="AA478" s="37">
        <v>91.44</v>
      </c>
      <c r="AB478" s="37">
        <v>10561.86</v>
      </c>
      <c r="AC478" s="37">
        <v>2038.14</v>
      </c>
      <c r="AD478" s="37">
        <v>5.63</v>
      </c>
      <c r="AE478" s="37">
        <v>0.36</v>
      </c>
      <c r="AF478" s="37">
        <v>0.38</v>
      </c>
      <c r="AG478" s="37">
        <v>7.18</v>
      </c>
      <c r="AH478" s="37">
        <v>14.75</v>
      </c>
      <c r="AI478" s="37">
        <v>24.52</v>
      </c>
      <c r="AJ478" s="37">
        <v>0</v>
      </c>
      <c r="AK478" s="37">
        <v>1310.88</v>
      </c>
      <c r="AL478" s="37">
        <v>1313.14</v>
      </c>
      <c r="AM478" s="37">
        <v>2212.5</v>
      </c>
      <c r="AN478" s="37">
        <v>1768.73</v>
      </c>
      <c r="AO478" s="37">
        <v>584.65</v>
      </c>
      <c r="AP478" s="37">
        <v>1106.3900000000001</v>
      </c>
      <c r="AQ478" s="37">
        <v>194.98</v>
      </c>
      <c r="AR478" s="37">
        <v>1343.94</v>
      </c>
      <c r="AS478" s="37">
        <v>691.59</v>
      </c>
      <c r="AT478" s="37">
        <v>781.79</v>
      </c>
      <c r="AU478" s="37">
        <v>1001.74</v>
      </c>
      <c r="AV478" s="37">
        <v>621.66</v>
      </c>
      <c r="AW478" s="37">
        <v>556.65</v>
      </c>
      <c r="AX478" s="37">
        <v>3934.97</v>
      </c>
      <c r="AY478" s="37">
        <v>3.05</v>
      </c>
      <c r="AZ478" s="37">
        <v>1171.71</v>
      </c>
      <c r="BA478" s="37">
        <v>797.7</v>
      </c>
      <c r="BB478" s="37">
        <v>840.8</v>
      </c>
      <c r="BC478" s="37">
        <v>447.78</v>
      </c>
      <c r="BD478" s="37">
        <v>0.09</v>
      </c>
      <c r="BE478" s="37">
        <v>0.04</v>
      </c>
      <c r="BF478" s="37">
        <v>0.02</v>
      </c>
      <c r="BG478" s="37">
        <v>0.05</v>
      </c>
      <c r="BH478" s="37">
        <v>0.06</v>
      </c>
      <c r="BI478" s="37">
        <v>0.28000000000000003</v>
      </c>
      <c r="BJ478" s="37">
        <v>0</v>
      </c>
      <c r="BK478" s="37">
        <v>1.26</v>
      </c>
      <c r="BL478" s="37">
        <v>0</v>
      </c>
      <c r="BM478" s="37">
        <v>0.44</v>
      </c>
      <c r="BN478" s="37">
        <v>0.02</v>
      </c>
      <c r="BO478" s="37">
        <v>0.03</v>
      </c>
      <c r="BP478" s="37">
        <v>0</v>
      </c>
      <c r="BQ478" s="37">
        <v>0.05</v>
      </c>
      <c r="BR478" s="37">
        <v>0.1</v>
      </c>
      <c r="BS478" s="37">
        <v>1.85</v>
      </c>
      <c r="BT478" s="37">
        <v>0</v>
      </c>
      <c r="BU478" s="37">
        <v>0</v>
      </c>
      <c r="BV478" s="37">
        <v>3.47</v>
      </c>
      <c r="BW478" s="37">
        <v>0.03</v>
      </c>
      <c r="BX478" s="37">
        <v>0</v>
      </c>
      <c r="BY478" s="37">
        <v>0</v>
      </c>
      <c r="BZ478" s="37">
        <v>0</v>
      </c>
      <c r="CA478" s="37">
        <v>0</v>
      </c>
      <c r="CB478" s="37">
        <v>724.17</v>
      </c>
      <c r="CC478" s="36">
        <f>SUM($CC$468:$CC$477)</f>
        <v>129.06</v>
      </c>
      <c r="CD478" s="38">
        <f>$I$478/$I$479*100</f>
        <v>58.466709346991038</v>
      </c>
      <c r="CE478" s="38">
        <v>1851.75</v>
      </c>
      <c r="CG478" s="38">
        <v>84.26</v>
      </c>
      <c r="CH478" s="38">
        <v>47.59</v>
      </c>
      <c r="CI478" s="38">
        <v>65.930000000000007</v>
      </c>
      <c r="CJ478" s="38">
        <v>2537.08</v>
      </c>
      <c r="CK478" s="38">
        <v>1303.43</v>
      </c>
      <c r="CL478" s="38">
        <v>1920.25</v>
      </c>
      <c r="CM478" s="38">
        <v>31.95</v>
      </c>
      <c r="CN478" s="38">
        <v>22.73</v>
      </c>
      <c r="CO478" s="38">
        <v>27.38</v>
      </c>
      <c r="CP478" s="38">
        <v>6.8</v>
      </c>
      <c r="CQ478" s="38">
        <v>2.82</v>
      </c>
    </row>
    <row r="479" spans="1:96" s="38" customFormat="1" ht="11.4">
      <c r="B479" s="35" t="s">
        <v>108</v>
      </c>
      <c r="C479" s="36"/>
      <c r="D479" s="36">
        <v>50.71</v>
      </c>
      <c r="E479" s="36">
        <v>33.869999999999997</v>
      </c>
      <c r="F479" s="36">
        <v>47.6</v>
      </c>
      <c r="G479" s="36">
        <v>9.11</v>
      </c>
      <c r="H479" s="36">
        <v>217.62</v>
      </c>
      <c r="I479" s="36">
        <v>1437.04</v>
      </c>
      <c r="J479" s="37">
        <v>17.329999999999998</v>
      </c>
      <c r="K479" s="37">
        <v>3.94</v>
      </c>
      <c r="L479" s="37">
        <v>0</v>
      </c>
      <c r="M479" s="37">
        <v>0</v>
      </c>
      <c r="N479" s="37">
        <v>77.13</v>
      </c>
      <c r="O479" s="37">
        <v>125.89</v>
      </c>
      <c r="P479" s="37">
        <v>14.6</v>
      </c>
      <c r="Q479" s="37">
        <v>0</v>
      </c>
      <c r="R479" s="37">
        <v>0</v>
      </c>
      <c r="S479" s="37">
        <v>3.45</v>
      </c>
      <c r="T479" s="37">
        <v>12.31</v>
      </c>
      <c r="U479" s="37">
        <v>1561.06</v>
      </c>
      <c r="V479" s="37">
        <v>1945.18</v>
      </c>
      <c r="W479" s="37">
        <v>472.12</v>
      </c>
      <c r="X479" s="37">
        <v>175.55</v>
      </c>
      <c r="Y479" s="37">
        <v>730.17</v>
      </c>
      <c r="Z479" s="37">
        <v>9.69</v>
      </c>
      <c r="AA479" s="37">
        <v>182.31</v>
      </c>
      <c r="AB479" s="37">
        <v>10621.86</v>
      </c>
      <c r="AC479" s="37">
        <v>2151.29</v>
      </c>
      <c r="AD479" s="37">
        <v>6.62</v>
      </c>
      <c r="AE479" s="37">
        <v>0.5</v>
      </c>
      <c r="AF479" s="37">
        <v>0.82</v>
      </c>
      <c r="AG479" s="37">
        <v>8.07</v>
      </c>
      <c r="AH479" s="37">
        <v>20.8</v>
      </c>
      <c r="AI479" s="37">
        <v>25.73</v>
      </c>
      <c r="AJ479" s="37">
        <v>0</v>
      </c>
      <c r="AK479" s="37">
        <v>2614.2600000000002</v>
      </c>
      <c r="AL479" s="37">
        <v>2459.81</v>
      </c>
      <c r="AM479" s="37">
        <v>4305.84</v>
      </c>
      <c r="AN479" s="37">
        <v>3153.98</v>
      </c>
      <c r="AO479" s="37">
        <v>1151.44</v>
      </c>
      <c r="AP479" s="37">
        <v>2072.65</v>
      </c>
      <c r="AQ479" s="37">
        <v>525.44000000000005</v>
      </c>
      <c r="AR479" s="37">
        <v>2559.75</v>
      </c>
      <c r="AS479" s="37">
        <v>1167.3</v>
      </c>
      <c r="AT479" s="37">
        <v>1238.45</v>
      </c>
      <c r="AU479" s="37">
        <v>1586.41</v>
      </c>
      <c r="AV479" s="37">
        <v>1203.79</v>
      </c>
      <c r="AW479" s="37">
        <v>874.75</v>
      </c>
      <c r="AX479" s="37">
        <v>6335.2</v>
      </c>
      <c r="AY479" s="37">
        <v>3.83</v>
      </c>
      <c r="AZ479" s="37">
        <v>2023.27</v>
      </c>
      <c r="BA479" s="37">
        <v>1322.96</v>
      </c>
      <c r="BB479" s="37">
        <v>2022.49</v>
      </c>
      <c r="BC479" s="37">
        <v>700.44</v>
      </c>
      <c r="BD479" s="37">
        <v>0.2</v>
      </c>
      <c r="BE479" s="37">
        <v>0.09</v>
      </c>
      <c r="BF479" s="37">
        <v>0.05</v>
      </c>
      <c r="BG479" s="37">
        <v>0.11</v>
      </c>
      <c r="BH479" s="37">
        <v>0.13</v>
      </c>
      <c r="BI479" s="37">
        <v>0.59</v>
      </c>
      <c r="BJ479" s="37">
        <v>0</v>
      </c>
      <c r="BK479" s="37">
        <v>2.27</v>
      </c>
      <c r="BL479" s="37">
        <v>0</v>
      </c>
      <c r="BM479" s="37">
        <v>0.75</v>
      </c>
      <c r="BN479" s="37">
        <v>0.02</v>
      </c>
      <c r="BO479" s="37">
        <v>0.04</v>
      </c>
      <c r="BP479" s="37">
        <v>0</v>
      </c>
      <c r="BQ479" s="37">
        <v>0.11</v>
      </c>
      <c r="BR479" s="37">
        <v>0.19</v>
      </c>
      <c r="BS479" s="37">
        <v>3.64</v>
      </c>
      <c r="BT479" s="37">
        <v>0</v>
      </c>
      <c r="BU479" s="37">
        <v>0</v>
      </c>
      <c r="BV479" s="37">
        <v>4.49</v>
      </c>
      <c r="BW479" s="37">
        <v>7.0000000000000007E-2</v>
      </c>
      <c r="BX479" s="37">
        <v>0.02</v>
      </c>
      <c r="BY479" s="37">
        <v>0</v>
      </c>
      <c r="BZ479" s="37">
        <v>0</v>
      </c>
      <c r="CA479" s="37">
        <v>0</v>
      </c>
      <c r="CB479" s="37">
        <v>1084.06</v>
      </c>
      <c r="CC479" s="36">
        <v>211.89</v>
      </c>
      <c r="CE479" s="38">
        <v>1952.62</v>
      </c>
      <c r="CG479" s="38">
        <v>110.76</v>
      </c>
      <c r="CH479" s="38">
        <v>61.82</v>
      </c>
      <c r="CI479" s="38">
        <v>86.29</v>
      </c>
      <c r="CJ479" s="38">
        <v>5631.44</v>
      </c>
      <c r="CK479" s="38">
        <v>2722.65</v>
      </c>
      <c r="CL479" s="38">
        <v>4177.04</v>
      </c>
      <c r="CM479" s="38">
        <v>66.459999999999994</v>
      </c>
      <c r="CN479" s="38">
        <v>47.78</v>
      </c>
      <c r="CO479" s="38">
        <v>57.15</v>
      </c>
      <c r="CP479" s="38">
        <v>20.45</v>
      </c>
      <c r="CQ479" s="38">
        <v>3.12</v>
      </c>
    </row>
    <row r="480" spans="1:96" hidden="1">
      <c r="C480" s="16"/>
      <c r="D480" s="16"/>
      <c r="E480" s="16"/>
      <c r="F480" s="16"/>
      <c r="G480" s="16"/>
      <c r="H480" s="16"/>
      <c r="I480" s="16"/>
    </row>
    <row r="481" spans="1:96" hidden="1">
      <c r="B481" s="14" t="s">
        <v>109</v>
      </c>
      <c r="C481" s="16"/>
      <c r="D481" s="16">
        <v>16</v>
      </c>
      <c r="E481" s="16"/>
      <c r="F481" s="16">
        <v>26</v>
      </c>
      <c r="G481" s="16"/>
      <c r="H481" s="16">
        <v>58</v>
      </c>
      <c r="I481" s="16"/>
    </row>
    <row r="482" spans="1:96" hidden="1">
      <c r="C482" s="16"/>
      <c r="D482" s="16"/>
      <c r="E482" s="16"/>
      <c r="F482" s="16"/>
      <c r="G482" s="16"/>
      <c r="H482" s="16"/>
      <c r="I482" s="16"/>
    </row>
    <row r="483" spans="1:96" hidden="1">
      <c r="C483" s="16"/>
      <c r="D483" s="16"/>
      <c r="E483" s="16"/>
      <c r="F483" s="16"/>
      <c r="G483" s="16"/>
      <c r="H483" s="16"/>
      <c r="I483" s="16"/>
    </row>
    <row r="484" spans="1:96">
      <c r="B484" s="27" t="s">
        <v>177</v>
      </c>
      <c r="C484" s="16"/>
      <c r="D484" s="16"/>
      <c r="E484" s="16"/>
      <c r="F484" s="16"/>
      <c r="G484" s="16"/>
      <c r="H484" s="16"/>
      <c r="I484" s="16"/>
    </row>
    <row r="485" spans="1:96">
      <c r="B485" s="27" t="s">
        <v>91</v>
      </c>
      <c r="C485" s="16"/>
      <c r="D485" s="16"/>
      <c r="E485" s="16"/>
      <c r="F485" s="16"/>
      <c r="G485" s="16"/>
      <c r="H485" s="16"/>
      <c r="I485" s="16"/>
    </row>
    <row r="486" spans="1:96" s="31" customFormat="1" ht="24">
      <c r="A486" s="31" t="str">
        <f>"16/4"</f>
        <v>16/4</v>
      </c>
      <c r="B486" s="32" t="s">
        <v>178</v>
      </c>
      <c r="C486" s="33" t="str">
        <f>"200"</f>
        <v>200</v>
      </c>
      <c r="D486" s="33">
        <v>2.68</v>
      </c>
      <c r="E486" s="33">
        <v>2.35</v>
      </c>
      <c r="F486" s="33">
        <v>15.08</v>
      </c>
      <c r="G486" s="33">
        <v>0</v>
      </c>
      <c r="H486" s="33">
        <v>10.97</v>
      </c>
      <c r="I486" s="33">
        <v>98.352368000000013</v>
      </c>
      <c r="J486" s="34">
        <v>3.48</v>
      </c>
      <c r="K486" s="34">
        <v>0.09</v>
      </c>
      <c r="L486" s="34">
        <v>0</v>
      </c>
      <c r="M486" s="34">
        <v>0</v>
      </c>
      <c r="N486" s="34">
        <v>10.97</v>
      </c>
      <c r="O486" s="34">
        <v>0</v>
      </c>
      <c r="P486" s="34">
        <v>0</v>
      </c>
      <c r="Q486" s="34">
        <v>0</v>
      </c>
      <c r="R486" s="34">
        <v>0</v>
      </c>
      <c r="S486" s="34">
        <v>0.08</v>
      </c>
      <c r="T486" s="34">
        <v>1.71</v>
      </c>
      <c r="U486" s="34">
        <v>351.52</v>
      </c>
      <c r="V486" s="34">
        <v>158.57</v>
      </c>
      <c r="W486" s="34">
        <v>94.01</v>
      </c>
      <c r="X486" s="34">
        <v>13.03</v>
      </c>
      <c r="Y486" s="34">
        <v>71.17</v>
      </c>
      <c r="Z486" s="34">
        <v>0.14000000000000001</v>
      </c>
      <c r="AA486" s="34">
        <v>19.2</v>
      </c>
      <c r="AB486" s="34">
        <v>16</v>
      </c>
      <c r="AC486" s="34">
        <v>35.6</v>
      </c>
      <c r="AD486" s="34">
        <v>0.04</v>
      </c>
      <c r="AE486" s="34">
        <v>0.03</v>
      </c>
      <c r="AF486" s="34">
        <v>0.11</v>
      </c>
      <c r="AG486" s="34">
        <v>0.16</v>
      </c>
      <c r="AH486" s="34">
        <v>0.65</v>
      </c>
      <c r="AI486" s="34">
        <v>3.66</v>
      </c>
      <c r="AJ486" s="34">
        <v>0</v>
      </c>
      <c r="AK486" s="34">
        <v>124.16</v>
      </c>
      <c r="AL486" s="34">
        <v>122.61</v>
      </c>
      <c r="AM486" s="34">
        <v>210.41</v>
      </c>
      <c r="AN486" s="34">
        <v>168.64</v>
      </c>
      <c r="AO486" s="34">
        <v>56.29</v>
      </c>
      <c r="AP486" s="34">
        <v>99.53</v>
      </c>
      <c r="AQ486" s="34">
        <v>33.950000000000003</v>
      </c>
      <c r="AR486" s="34">
        <v>111.37</v>
      </c>
      <c r="AS486" s="34">
        <v>1.35</v>
      </c>
      <c r="AT486" s="34">
        <v>0.98</v>
      </c>
      <c r="AU486" s="34">
        <v>2.14</v>
      </c>
      <c r="AV486" s="34">
        <v>1.32</v>
      </c>
      <c r="AW486" s="34">
        <v>0.9</v>
      </c>
      <c r="AX486" s="34">
        <v>5.34</v>
      </c>
      <c r="AY486" s="34">
        <v>0</v>
      </c>
      <c r="AZ486" s="34">
        <v>1.8</v>
      </c>
      <c r="BA486" s="34">
        <v>2.0299999999999998</v>
      </c>
      <c r="BB486" s="34">
        <v>139.94999999999999</v>
      </c>
      <c r="BC486" s="34">
        <v>19.93</v>
      </c>
      <c r="BD486" s="34">
        <v>0.09</v>
      </c>
      <c r="BE486" s="34">
        <v>0.04</v>
      </c>
      <c r="BF486" s="34">
        <v>0.02</v>
      </c>
      <c r="BG486" s="34">
        <v>0.05</v>
      </c>
      <c r="BH486" s="34">
        <v>0.06</v>
      </c>
      <c r="BI486" s="34">
        <v>0.28000000000000003</v>
      </c>
      <c r="BJ486" s="34">
        <v>0</v>
      </c>
      <c r="BK486" s="34">
        <v>0.78</v>
      </c>
      <c r="BL486" s="34">
        <v>0</v>
      </c>
      <c r="BM486" s="34">
        <v>0.24</v>
      </c>
      <c r="BN486" s="34">
        <v>0</v>
      </c>
      <c r="BO486" s="34">
        <v>0</v>
      </c>
      <c r="BP486" s="34">
        <v>0</v>
      </c>
      <c r="BQ486" s="34">
        <v>0.05</v>
      </c>
      <c r="BR486" s="34">
        <v>0.08</v>
      </c>
      <c r="BS486" s="34">
        <v>0.63</v>
      </c>
      <c r="BT486" s="34">
        <v>0</v>
      </c>
      <c r="BU486" s="34">
        <v>0</v>
      </c>
      <c r="BV486" s="34">
        <v>0.04</v>
      </c>
      <c r="BW486" s="34">
        <v>0</v>
      </c>
      <c r="BX486" s="34">
        <v>0</v>
      </c>
      <c r="BY486" s="34">
        <v>0</v>
      </c>
      <c r="BZ486" s="34">
        <v>0</v>
      </c>
      <c r="CA486" s="34">
        <v>0</v>
      </c>
      <c r="CB486" s="34">
        <v>194.37</v>
      </c>
      <c r="CC486" s="33">
        <v>19.850000000000001</v>
      </c>
      <c r="CE486" s="31">
        <v>21.87</v>
      </c>
      <c r="CG486" s="31">
        <v>24.88</v>
      </c>
      <c r="CH486" s="31">
        <v>11.76</v>
      </c>
      <c r="CI486" s="31">
        <v>18.32</v>
      </c>
      <c r="CJ486" s="31">
        <v>411.09</v>
      </c>
      <c r="CK486" s="31">
        <v>153.47</v>
      </c>
      <c r="CL486" s="31">
        <v>282.27999999999997</v>
      </c>
      <c r="CM486" s="31">
        <v>18.48</v>
      </c>
      <c r="CN486" s="31">
        <v>8.66</v>
      </c>
      <c r="CO486" s="31">
        <v>13.57</v>
      </c>
      <c r="CP486" s="31">
        <v>4</v>
      </c>
      <c r="CQ486" s="31">
        <v>0.8</v>
      </c>
      <c r="CR486" s="31">
        <v>12.03</v>
      </c>
    </row>
    <row r="487" spans="1:96" s="31" customFormat="1">
      <c r="A487" s="31" t="str">
        <f>"726/1"</f>
        <v>726/1</v>
      </c>
      <c r="B487" s="32" t="s">
        <v>179</v>
      </c>
      <c r="C487" s="33" t="str">
        <f>"60"</f>
        <v>60</v>
      </c>
      <c r="D487" s="33">
        <v>7.76</v>
      </c>
      <c r="E487" s="33">
        <v>0.04</v>
      </c>
      <c r="F487" s="33">
        <v>4.1399999999999997</v>
      </c>
      <c r="G487" s="33">
        <v>1.8</v>
      </c>
      <c r="H487" s="33">
        <v>41.94</v>
      </c>
      <c r="I487" s="33">
        <v>232.74401000000003</v>
      </c>
      <c r="J487" s="34">
        <v>2.66</v>
      </c>
      <c r="K487" s="34">
        <v>0.11</v>
      </c>
      <c r="L487" s="34">
        <v>0</v>
      </c>
      <c r="M487" s="34">
        <v>0</v>
      </c>
      <c r="N487" s="34">
        <v>14.64</v>
      </c>
      <c r="O487" s="34">
        <v>25.55</v>
      </c>
      <c r="P487" s="34">
        <v>1.75</v>
      </c>
      <c r="Q487" s="34">
        <v>0</v>
      </c>
      <c r="R487" s="34">
        <v>0</v>
      </c>
      <c r="S487" s="34">
        <v>0.18</v>
      </c>
      <c r="T487" s="34">
        <v>1.03</v>
      </c>
      <c r="U487" s="34">
        <v>258.14999999999998</v>
      </c>
      <c r="V487" s="34">
        <v>70.489999999999995</v>
      </c>
      <c r="W487" s="34">
        <v>12.67</v>
      </c>
      <c r="X487" s="34">
        <v>17.23</v>
      </c>
      <c r="Y487" s="34">
        <v>45.68</v>
      </c>
      <c r="Z487" s="34">
        <v>1.05</v>
      </c>
      <c r="AA487" s="34">
        <v>12</v>
      </c>
      <c r="AB487" s="34">
        <v>12</v>
      </c>
      <c r="AC487" s="34">
        <v>22.5</v>
      </c>
      <c r="AD487" s="34">
        <v>1.07</v>
      </c>
      <c r="AE487" s="34">
        <v>7.0000000000000007E-2</v>
      </c>
      <c r="AF487" s="34">
        <v>0.03</v>
      </c>
      <c r="AG487" s="34">
        <v>0.77</v>
      </c>
      <c r="AH487" s="34">
        <v>1.81</v>
      </c>
      <c r="AI487" s="34">
        <v>0</v>
      </c>
      <c r="AJ487" s="34">
        <v>0</v>
      </c>
      <c r="AK487" s="34">
        <v>211.78</v>
      </c>
      <c r="AL487" s="34">
        <v>219.63</v>
      </c>
      <c r="AM487" s="34">
        <v>336.9</v>
      </c>
      <c r="AN487" s="34">
        <v>114.35</v>
      </c>
      <c r="AO487" s="34">
        <v>66.790000000000006</v>
      </c>
      <c r="AP487" s="34">
        <v>134.19</v>
      </c>
      <c r="AQ487" s="34">
        <v>51.65</v>
      </c>
      <c r="AR487" s="34">
        <v>238.85</v>
      </c>
      <c r="AS487" s="34">
        <v>148.9</v>
      </c>
      <c r="AT487" s="34">
        <v>205.95</v>
      </c>
      <c r="AU487" s="34">
        <v>172.44</v>
      </c>
      <c r="AV487" s="34">
        <v>92.45</v>
      </c>
      <c r="AW487" s="34">
        <v>159.05000000000001</v>
      </c>
      <c r="AX487" s="34">
        <v>1317.97</v>
      </c>
      <c r="AY487" s="34">
        <v>0</v>
      </c>
      <c r="AZ487" s="34">
        <v>429.2</v>
      </c>
      <c r="BA487" s="34">
        <v>189.22</v>
      </c>
      <c r="BB487" s="34">
        <v>127.18</v>
      </c>
      <c r="BC487" s="34">
        <v>98.04</v>
      </c>
      <c r="BD487" s="34">
        <v>0.12</v>
      </c>
      <c r="BE487" s="34">
        <v>0.05</v>
      </c>
      <c r="BF487" s="34">
        <v>0.03</v>
      </c>
      <c r="BG487" s="34">
        <v>7.0000000000000007E-2</v>
      </c>
      <c r="BH487" s="34">
        <v>0.08</v>
      </c>
      <c r="BI487" s="34">
        <v>0.36</v>
      </c>
      <c r="BJ487" s="34">
        <v>0</v>
      </c>
      <c r="BK487" s="34">
        <v>1.1499999999999999</v>
      </c>
      <c r="BL487" s="34">
        <v>0</v>
      </c>
      <c r="BM487" s="34">
        <v>0.38</v>
      </c>
      <c r="BN487" s="34">
        <v>0.01</v>
      </c>
      <c r="BO487" s="34">
        <v>0</v>
      </c>
      <c r="BP487" s="34">
        <v>0</v>
      </c>
      <c r="BQ487" s="34">
        <v>7.0000000000000007E-2</v>
      </c>
      <c r="BR487" s="34">
        <v>0.11</v>
      </c>
      <c r="BS487" s="34">
        <v>1.41</v>
      </c>
      <c r="BT487" s="34">
        <v>0</v>
      </c>
      <c r="BU487" s="34">
        <v>0</v>
      </c>
      <c r="BV487" s="34">
        <v>0.56999999999999995</v>
      </c>
      <c r="BW487" s="34">
        <v>0.01</v>
      </c>
      <c r="BX487" s="34">
        <v>0</v>
      </c>
      <c r="BY487" s="34">
        <v>0</v>
      </c>
      <c r="BZ487" s="34">
        <v>0</v>
      </c>
      <c r="CA487" s="34">
        <v>0</v>
      </c>
      <c r="CB487" s="34">
        <v>33.770000000000003</v>
      </c>
      <c r="CC487" s="33">
        <v>27.78</v>
      </c>
      <c r="CE487" s="31">
        <v>14</v>
      </c>
      <c r="CG487" s="31">
        <v>0</v>
      </c>
      <c r="CH487" s="31">
        <v>0</v>
      </c>
      <c r="CI487" s="31">
        <v>0</v>
      </c>
      <c r="CJ487" s="31">
        <v>1140</v>
      </c>
      <c r="CK487" s="31">
        <v>439.2</v>
      </c>
      <c r="CL487" s="31">
        <v>789.6</v>
      </c>
      <c r="CM487" s="31">
        <v>9.1199999999999992</v>
      </c>
      <c r="CN487" s="31">
        <v>9.1199999999999992</v>
      </c>
      <c r="CO487" s="31">
        <v>9.1199999999999992</v>
      </c>
      <c r="CP487" s="31">
        <v>0</v>
      </c>
      <c r="CQ487" s="31">
        <v>0</v>
      </c>
      <c r="CR487" s="31">
        <v>16.84</v>
      </c>
    </row>
    <row r="488" spans="1:96" s="31" customFormat="1">
      <c r="A488" s="31" t="str">
        <f>"2"</f>
        <v>2</v>
      </c>
      <c r="B488" s="32" t="s">
        <v>95</v>
      </c>
      <c r="C488" s="33" t="str">
        <f>"40"</f>
        <v>40</v>
      </c>
      <c r="D488" s="33">
        <v>2.64</v>
      </c>
      <c r="E488" s="33">
        <v>0</v>
      </c>
      <c r="F488" s="33">
        <v>0.26</v>
      </c>
      <c r="G488" s="33">
        <v>0.26</v>
      </c>
      <c r="H488" s="33">
        <v>18.760000000000002</v>
      </c>
      <c r="I488" s="33">
        <v>89.560399999999987</v>
      </c>
      <c r="J488" s="34">
        <v>0</v>
      </c>
      <c r="K488" s="34">
        <v>0</v>
      </c>
      <c r="L488" s="34">
        <v>0</v>
      </c>
      <c r="M488" s="34">
        <v>0</v>
      </c>
      <c r="N488" s="34">
        <v>0.44</v>
      </c>
      <c r="O488" s="34">
        <v>18.239999999999998</v>
      </c>
      <c r="P488" s="34">
        <v>0.08</v>
      </c>
      <c r="Q488" s="34">
        <v>0</v>
      </c>
      <c r="R488" s="34">
        <v>0</v>
      </c>
      <c r="S488" s="34">
        <v>0</v>
      </c>
      <c r="T488" s="34">
        <v>0.72</v>
      </c>
      <c r="U488" s="34">
        <v>0</v>
      </c>
      <c r="V488" s="34">
        <v>0</v>
      </c>
      <c r="W488" s="34">
        <v>0</v>
      </c>
      <c r="X488" s="34">
        <v>0</v>
      </c>
      <c r="Y488" s="34">
        <v>0</v>
      </c>
      <c r="Z488" s="34">
        <v>0</v>
      </c>
      <c r="AA488" s="34">
        <v>0</v>
      </c>
      <c r="AB488" s="34">
        <v>0</v>
      </c>
      <c r="AC488" s="34">
        <v>0</v>
      </c>
      <c r="AD488" s="34">
        <v>0</v>
      </c>
      <c r="AE488" s="34">
        <v>0</v>
      </c>
      <c r="AF488" s="34">
        <v>0</v>
      </c>
      <c r="AG488" s="34">
        <v>0</v>
      </c>
      <c r="AH488" s="34">
        <v>0</v>
      </c>
      <c r="AI488" s="34">
        <v>0</v>
      </c>
      <c r="AJ488" s="34">
        <v>0</v>
      </c>
      <c r="AK488" s="34">
        <v>127.72</v>
      </c>
      <c r="AL488" s="34">
        <v>132.94</v>
      </c>
      <c r="AM488" s="34">
        <v>203.58</v>
      </c>
      <c r="AN488" s="34">
        <v>67.510000000000005</v>
      </c>
      <c r="AO488" s="34">
        <v>40.020000000000003</v>
      </c>
      <c r="AP488" s="34">
        <v>80.040000000000006</v>
      </c>
      <c r="AQ488" s="34">
        <v>30.28</v>
      </c>
      <c r="AR488" s="34">
        <v>144.77000000000001</v>
      </c>
      <c r="AS488" s="34">
        <v>89.78</v>
      </c>
      <c r="AT488" s="34">
        <v>125.28</v>
      </c>
      <c r="AU488" s="34">
        <v>103.36</v>
      </c>
      <c r="AV488" s="34">
        <v>54.29</v>
      </c>
      <c r="AW488" s="34">
        <v>96.05</v>
      </c>
      <c r="AX488" s="34">
        <v>803.18</v>
      </c>
      <c r="AY488" s="34">
        <v>0</v>
      </c>
      <c r="AZ488" s="34">
        <v>261.7</v>
      </c>
      <c r="BA488" s="34">
        <v>113.8</v>
      </c>
      <c r="BB488" s="34">
        <v>75.52</v>
      </c>
      <c r="BC488" s="34">
        <v>59.86</v>
      </c>
      <c r="BD488" s="34">
        <v>0</v>
      </c>
      <c r="BE488" s="34">
        <v>0</v>
      </c>
      <c r="BF488" s="34">
        <v>0</v>
      </c>
      <c r="BG488" s="34">
        <v>0</v>
      </c>
      <c r="BH488" s="34">
        <v>0</v>
      </c>
      <c r="BI488" s="34">
        <v>0</v>
      </c>
      <c r="BJ488" s="34">
        <v>0</v>
      </c>
      <c r="BK488" s="34">
        <v>0.03</v>
      </c>
      <c r="BL488" s="34">
        <v>0</v>
      </c>
      <c r="BM488" s="34">
        <v>0</v>
      </c>
      <c r="BN488" s="34">
        <v>0</v>
      </c>
      <c r="BO488" s="34">
        <v>0</v>
      </c>
      <c r="BP488" s="34">
        <v>0</v>
      </c>
      <c r="BQ488" s="34">
        <v>0</v>
      </c>
      <c r="BR488" s="34">
        <v>0</v>
      </c>
      <c r="BS488" s="34">
        <v>0.03</v>
      </c>
      <c r="BT488" s="34">
        <v>0</v>
      </c>
      <c r="BU488" s="34">
        <v>0</v>
      </c>
      <c r="BV488" s="34">
        <v>0.11</v>
      </c>
      <c r="BW488" s="34">
        <v>0.01</v>
      </c>
      <c r="BX488" s="34">
        <v>0</v>
      </c>
      <c r="BY488" s="34">
        <v>0</v>
      </c>
      <c r="BZ488" s="34">
        <v>0</v>
      </c>
      <c r="CA488" s="34">
        <v>0</v>
      </c>
      <c r="CB488" s="34">
        <v>15.64</v>
      </c>
      <c r="CC488" s="33">
        <v>2.88</v>
      </c>
      <c r="CE488" s="31">
        <v>0</v>
      </c>
      <c r="CG488" s="31">
        <v>0</v>
      </c>
      <c r="CH488" s="31">
        <v>0</v>
      </c>
      <c r="CI488" s="31">
        <v>0</v>
      </c>
      <c r="CJ488" s="31">
        <v>601.62</v>
      </c>
      <c r="CK488" s="31">
        <v>231.78</v>
      </c>
      <c r="CL488" s="31">
        <v>416.7</v>
      </c>
      <c r="CM488" s="31">
        <v>4.8099999999999996</v>
      </c>
      <c r="CN488" s="31">
        <v>4.8099999999999996</v>
      </c>
      <c r="CO488" s="31">
        <v>4.8099999999999996</v>
      </c>
      <c r="CP488" s="31">
        <v>0</v>
      </c>
      <c r="CQ488" s="31">
        <v>0</v>
      </c>
      <c r="CR488" s="31">
        <v>2.4</v>
      </c>
    </row>
    <row r="489" spans="1:96" s="28" customFormat="1">
      <c r="A489" s="28" t="str">
        <f>"27/10"</f>
        <v>27/10</v>
      </c>
      <c r="B489" s="29" t="s">
        <v>114</v>
      </c>
      <c r="C489" s="30" t="str">
        <f>"200"</f>
        <v>200</v>
      </c>
      <c r="D489" s="30">
        <v>0.1</v>
      </c>
      <c r="E489" s="30">
        <v>0</v>
      </c>
      <c r="F489" s="30">
        <v>0.02</v>
      </c>
      <c r="G489" s="30">
        <v>0.02</v>
      </c>
      <c r="H489" s="30">
        <v>5.94</v>
      </c>
      <c r="I489" s="30">
        <v>23.095202</v>
      </c>
      <c r="J489" s="18">
        <v>0</v>
      </c>
      <c r="K489" s="18">
        <v>0</v>
      </c>
      <c r="L489" s="18">
        <v>0</v>
      </c>
      <c r="M489" s="18">
        <v>0</v>
      </c>
      <c r="N489" s="18">
        <v>5.89</v>
      </c>
      <c r="O489" s="18">
        <v>0</v>
      </c>
      <c r="P489" s="18">
        <v>0.05</v>
      </c>
      <c r="Q489" s="18">
        <v>0</v>
      </c>
      <c r="R489" s="18">
        <v>0</v>
      </c>
      <c r="S489" s="18">
        <v>0</v>
      </c>
      <c r="T489" s="18">
        <v>0.03</v>
      </c>
      <c r="U489" s="18">
        <v>0.06</v>
      </c>
      <c r="V489" s="18">
        <v>0.18</v>
      </c>
      <c r="W489" s="18">
        <v>0.17</v>
      </c>
      <c r="X489" s="18">
        <v>0</v>
      </c>
      <c r="Y489" s="18">
        <v>0</v>
      </c>
      <c r="Z489" s="18">
        <v>0.02</v>
      </c>
      <c r="AA489" s="18">
        <v>0</v>
      </c>
      <c r="AB489" s="18">
        <v>0</v>
      </c>
      <c r="AC489" s="18">
        <v>0</v>
      </c>
      <c r="AD489" s="18">
        <v>0</v>
      </c>
      <c r="AE489" s="18">
        <v>0</v>
      </c>
      <c r="AF489" s="18">
        <v>0</v>
      </c>
      <c r="AG489" s="18">
        <v>0</v>
      </c>
      <c r="AH489" s="18">
        <v>0</v>
      </c>
      <c r="AI489" s="18">
        <v>0</v>
      </c>
      <c r="AJ489" s="18">
        <v>0</v>
      </c>
      <c r="AK489" s="18">
        <v>0</v>
      </c>
      <c r="AL489" s="18">
        <v>0</v>
      </c>
      <c r="AM489" s="18">
        <v>0</v>
      </c>
      <c r="AN489" s="18">
        <v>0</v>
      </c>
      <c r="AO489" s="18">
        <v>0</v>
      </c>
      <c r="AP489" s="18">
        <v>0</v>
      </c>
      <c r="AQ489" s="18">
        <v>0</v>
      </c>
      <c r="AR489" s="18">
        <v>0</v>
      </c>
      <c r="AS489" s="18">
        <v>0</v>
      </c>
      <c r="AT489" s="18">
        <v>0</v>
      </c>
      <c r="AU489" s="18">
        <v>0</v>
      </c>
      <c r="AV489" s="18">
        <v>0</v>
      </c>
      <c r="AW489" s="18">
        <v>0</v>
      </c>
      <c r="AX489" s="18">
        <v>0</v>
      </c>
      <c r="AY489" s="18">
        <v>0</v>
      </c>
      <c r="AZ489" s="18">
        <v>0</v>
      </c>
      <c r="BA489" s="18">
        <v>0</v>
      </c>
      <c r="BB489" s="18">
        <v>0</v>
      </c>
      <c r="BC489" s="18">
        <v>0</v>
      </c>
      <c r="BD489" s="18">
        <v>0</v>
      </c>
      <c r="BE489" s="18">
        <v>0</v>
      </c>
      <c r="BF489" s="18">
        <v>0</v>
      </c>
      <c r="BG489" s="18">
        <v>0</v>
      </c>
      <c r="BH489" s="18">
        <v>0</v>
      </c>
      <c r="BI489" s="18">
        <v>0</v>
      </c>
      <c r="BJ489" s="18">
        <v>0</v>
      </c>
      <c r="BK489" s="18">
        <v>0</v>
      </c>
      <c r="BL489" s="18">
        <v>0</v>
      </c>
      <c r="BM489" s="18">
        <v>0</v>
      </c>
      <c r="BN489" s="18">
        <v>0</v>
      </c>
      <c r="BO489" s="18">
        <v>0</v>
      </c>
      <c r="BP489" s="18">
        <v>0</v>
      </c>
      <c r="BQ489" s="18">
        <v>0</v>
      </c>
      <c r="BR489" s="18">
        <v>0</v>
      </c>
      <c r="BS489" s="18">
        <v>0</v>
      </c>
      <c r="BT489" s="18">
        <v>0</v>
      </c>
      <c r="BU489" s="18">
        <v>0</v>
      </c>
      <c r="BV489" s="18">
        <v>0</v>
      </c>
      <c r="BW489" s="18">
        <v>0</v>
      </c>
      <c r="BX489" s="18">
        <v>0</v>
      </c>
      <c r="BY489" s="18">
        <v>0</v>
      </c>
      <c r="BZ489" s="18">
        <v>0</v>
      </c>
      <c r="CA489" s="18">
        <v>0</v>
      </c>
      <c r="CB489" s="18">
        <v>200.05</v>
      </c>
      <c r="CC489" s="30">
        <v>1.2</v>
      </c>
      <c r="CE489" s="28">
        <v>0</v>
      </c>
      <c r="CG489" s="28">
        <v>0.6</v>
      </c>
      <c r="CH489" s="28">
        <v>0.6</v>
      </c>
      <c r="CI489" s="28">
        <v>0.6</v>
      </c>
      <c r="CJ489" s="28">
        <v>60</v>
      </c>
      <c r="CK489" s="28">
        <v>24.6</v>
      </c>
      <c r="CL489" s="28">
        <v>42.3</v>
      </c>
      <c r="CM489" s="28">
        <v>6.54</v>
      </c>
      <c r="CN489" s="28">
        <v>3.84</v>
      </c>
      <c r="CO489" s="28">
        <v>5.19</v>
      </c>
      <c r="CP489" s="28">
        <v>6</v>
      </c>
      <c r="CQ489" s="28">
        <v>0</v>
      </c>
      <c r="CR489" s="28">
        <v>0.73</v>
      </c>
    </row>
    <row r="490" spans="1:96" s="38" customFormat="1" ht="11.4">
      <c r="B490" s="35" t="s">
        <v>97</v>
      </c>
      <c r="C490" s="36"/>
      <c r="D490" s="36">
        <v>13.18</v>
      </c>
      <c r="E490" s="36">
        <v>2.39</v>
      </c>
      <c r="F490" s="36">
        <v>19.510000000000002</v>
      </c>
      <c r="G490" s="36">
        <v>2.09</v>
      </c>
      <c r="H490" s="36">
        <v>77.61</v>
      </c>
      <c r="I490" s="36">
        <v>443.75</v>
      </c>
      <c r="J490" s="37">
        <v>6.14</v>
      </c>
      <c r="K490" s="37">
        <v>0.2</v>
      </c>
      <c r="L490" s="37">
        <v>0</v>
      </c>
      <c r="M490" s="37">
        <v>0</v>
      </c>
      <c r="N490" s="37">
        <v>31.94</v>
      </c>
      <c r="O490" s="37">
        <v>43.79</v>
      </c>
      <c r="P490" s="37">
        <v>1.88</v>
      </c>
      <c r="Q490" s="37">
        <v>0</v>
      </c>
      <c r="R490" s="37">
        <v>0</v>
      </c>
      <c r="S490" s="37">
        <v>0.26</v>
      </c>
      <c r="T490" s="37">
        <v>3.5</v>
      </c>
      <c r="U490" s="37">
        <v>609.73</v>
      </c>
      <c r="V490" s="37">
        <v>229.24</v>
      </c>
      <c r="W490" s="37">
        <v>106.85</v>
      </c>
      <c r="X490" s="37">
        <v>30.26</v>
      </c>
      <c r="Y490" s="37">
        <v>116.84</v>
      </c>
      <c r="Z490" s="37">
        <v>1.21</v>
      </c>
      <c r="AA490" s="37">
        <v>31.2</v>
      </c>
      <c r="AB490" s="37">
        <v>28</v>
      </c>
      <c r="AC490" s="37">
        <v>58.1</v>
      </c>
      <c r="AD490" s="37">
        <v>1.1100000000000001</v>
      </c>
      <c r="AE490" s="37">
        <v>0.1</v>
      </c>
      <c r="AF490" s="37">
        <v>0.14000000000000001</v>
      </c>
      <c r="AG490" s="37">
        <v>0.93</v>
      </c>
      <c r="AH490" s="37">
        <v>2.46</v>
      </c>
      <c r="AI490" s="37">
        <v>3.66</v>
      </c>
      <c r="AJ490" s="37">
        <v>0</v>
      </c>
      <c r="AK490" s="37">
        <v>463.65</v>
      </c>
      <c r="AL490" s="37">
        <v>475.18</v>
      </c>
      <c r="AM490" s="37">
        <v>750.89</v>
      </c>
      <c r="AN490" s="37">
        <v>350.5</v>
      </c>
      <c r="AO490" s="37">
        <v>163.09</v>
      </c>
      <c r="AP490" s="37">
        <v>313.75</v>
      </c>
      <c r="AQ490" s="37">
        <v>115.88</v>
      </c>
      <c r="AR490" s="37">
        <v>494.99</v>
      </c>
      <c r="AS490" s="37">
        <v>240.03</v>
      </c>
      <c r="AT490" s="37">
        <v>332.21</v>
      </c>
      <c r="AU490" s="37">
        <v>277.94</v>
      </c>
      <c r="AV490" s="37">
        <v>148.05000000000001</v>
      </c>
      <c r="AW490" s="37">
        <v>256</v>
      </c>
      <c r="AX490" s="37">
        <v>2126.5</v>
      </c>
      <c r="AY490" s="37">
        <v>0</v>
      </c>
      <c r="AZ490" s="37">
        <v>692.7</v>
      </c>
      <c r="BA490" s="37">
        <v>305.05</v>
      </c>
      <c r="BB490" s="37">
        <v>342.65</v>
      </c>
      <c r="BC490" s="37">
        <v>177.83</v>
      </c>
      <c r="BD490" s="37">
        <v>0.21</v>
      </c>
      <c r="BE490" s="37">
        <v>0.1</v>
      </c>
      <c r="BF490" s="37">
        <v>0.05</v>
      </c>
      <c r="BG490" s="37">
        <v>0.12</v>
      </c>
      <c r="BH490" s="37">
        <v>0.14000000000000001</v>
      </c>
      <c r="BI490" s="37">
        <v>0.64</v>
      </c>
      <c r="BJ490" s="37">
        <v>0</v>
      </c>
      <c r="BK490" s="37">
        <v>1.96</v>
      </c>
      <c r="BL490" s="37">
        <v>0</v>
      </c>
      <c r="BM490" s="37">
        <v>0.62</v>
      </c>
      <c r="BN490" s="37">
        <v>0.01</v>
      </c>
      <c r="BO490" s="37">
        <v>0</v>
      </c>
      <c r="BP490" s="37">
        <v>0</v>
      </c>
      <c r="BQ490" s="37">
        <v>0.12</v>
      </c>
      <c r="BR490" s="37">
        <v>0.19</v>
      </c>
      <c r="BS490" s="37">
        <v>2.0699999999999998</v>
      </c>
      <c r="BT490" s="37">
        <v>0</v>
      </c>
      <c r="BU490" s="37">
        <v>0</v>
      </c>
      <c r="BV490" s="37">
        <v>0.72</v>
      </c>
      <c r="BW490" s="37">
        <v>0.02</v>
      </c>
      <c r="BX490" s="37">
        <v>0</v>
      </c>
      <c r="BY490" s="37">
        <v>0</v>
      </c>
      <c r="BZ490" s="37">
        <v>0</v>
      </c>
      <c r="CA490" s="37">
        <v>0</v>
      </c>
      <c r="CB490" s="37">
        <v>443.82</v>
      </c>
      <c r="CC490" s="36">
        <f>SUM($CC$485:$CC$489)</f>
        <v>51.710000000000008</v>
      </c>
      <c r="CD490" s="38">
        <f>$I$490/$I$502*100</f>
        <v>28.477458687630353</v>
      </c>
      <c r="CE490" s="38">
        <v>35.869999999999997</v>
      </c>
      <c r="CG490" s="38">
        <v>25.48</v>
      </c>
      <c r="CH490" s="38">
        <v>12.36</v>
      </c>
      <c r="CI490" s="38">
        <v>18.920000000000002</v>
      </c>
      <c r="CJ490" s="38">
        <v>2212.6999999999998</v>
      </c>
      <c r="CK490" s="38">
        <v>849.05</v>
      </c>
      <c r="CL490" s="38">
        <v>1530.87</v>
      </c>
      <c r="CM490" s="38">
        <v>38.950000000000003</v>
      </c>
      <c r="CN490" s="38">
        <v>26.43</v>
      </c>
      <c r="CO490" s="38">
        <v>32.69</v>
      </c>
      <c r="CP490" s="38">
        <v>10</v>
      </c>
      <c r="CQ490" s="38">
        <v>0.8</v>
      </c>
    </row>
    <row r="491" spans="1:96">
      <c r="B491" s="27" t="s">
        <v>98</v>
      </c>
      <c r="C491" s="16"/>
      <c r="D491" s="16"/>
      <c r="E491" s="16"/>
      <c r="F491" s="16"/>
      <c r="G491" s="16"/>
      <c r="H491" s="16"/>
      <c r="I491" s="16"/>
    </row>
    <row r="492" spans="1:96" s="31" customFormat="1" ht="24">
      <c r="A492" s="31" t="str">
        <f>"12"</f>
        <v>12</v>
      </c>
      <c r="B492" s="32" t="s">
        <v>180</v>
      </c>
      <c r="C492" s="33" t="str">
        <f>"60"</f>
        <v>60</v>
      </c>
      <c r="D492" s="33">
        <v>0.86</v>
      </c>
      <c r="E492" s="33">
        <v>0</v>
      </c>
      <c r="F492" s="33">
        <v>1.79</v>
      </c>
      <c r="G492" s="33">
        <v>1.79</v>
      </c>
      <c r="H492" s="33">
        <v>3.92</v>
      </c>
      <c r="I492" s="33">
        <v>33.334456176000003</v>
      </c>
      <c r="J492" s="34">
        <v>0.23</v>
      </c>
      <c r="K492" s="34">
        <v>1.17</v>
      </c>
      <c r="L492" s="34">
        <v>0</v>
      </c>
      <c r="M492" s="34">
        <v>0</v>
      </c>
      <c r="N492" s="34">
        <v>2.87</v>
      </c>
      <c r="O492" s="34">
        <v>0.08</v>
      </c>
      <c r="P492" s="34">
        <v>0.98</v>
      </c>
      <c r="Q492" s="34">
        <v>0</v>
      </c>
      <c r="R492" s="34">
        <v>0</v>
      </c>
      <c r="S492" s="34">
        <v>0.2</v>
      </c>
      <c r="T492" s="34">
        <v>0.61</v>
      </c>
      <c r="U492" s="34">
        <v>96.04</v>
      </c>
      <c r="V492" s="34">
        <v>154.13</v>
      </c>
      <c r="W492" s="34">
        <v>22.31</v>
      </c>
      <c r="X492" s="34">
        <v>9.33</v>
      </c>
      <c r="Y492" s="34">
        <v>18.3</v>
      </c>
      <c r="Z492" s="34">
        <v>0.38</v>
      </c>
      <c r="AA492" s="34">
        <v>0</v>
      </c>
      <c r="AB492" s="34">
        <v>93.07</v>
      </c>
      <c r="AC492" s="34">
        <v>15.67</v>
      </c>
      <c r="AD492" s="34">
        <v>0.91</v>
      </c>
      <c r="AE492" s="34">
        <v>0.02</v>
      </c>
      <c r="AF492" s="34">
        <v>0.02</v>
      </c>
      <c r="AG492" s="34">
        <v>0.33</v>
      </c>
      <c r="AH492" s="34">
        <v>0.44</v>
      </c>
      <c r="AI492" s="34">
        <v>20.22</v>
      </c>
      <c r="AJ492" s="34">
        <v>0</v>
      </c>
      <c r="AK492" s="34">
        <v>26.56</v>
      </c>
      <c r="AL492" s="34">
        <v>23.21</v>
      </c>
      <c r="AM492" s="34">
        <v>30.28</v>
      </c>
      <c r="AN492" s="34">
        <v>29.18</v>
      </c>
      <c r="AO492" s="34">
        <v>9.4700000000000006</v>
      </c>
      <c r="AP492" s="34">
        <v>21.65</v>
      </c>
      <c r="AQ492" s="34">
        <v>5</v>
      </c>
      <c r="AR492" s="34">
        <v>24.97</v>
      </c>
      <c r="AS492" s="34">
        <v>31.61</v>
      </c>
      <c r="AT492" s="34">
        <v>38.22</v>
      </c>
      <c r="AU492" s="34">
        <v>82.9</v>
      </c>
      <c r="AV492" s="34">
        <v>12.98</v>
      </c>
      <c r="AW492" s="34">
        <v>22.15</v>
      </c>
      <c r="AX492" s="34">
        <v>167.07</v>
      </c>
      <c r="AY492" s="34">
        <v>0</v>
      </c>
      <c r="AZ492" s="34">
        <v>25.49</v>
      </c>
      <c r="BA492" s="34">
        <v>27.13</v>
      </c>
      <c r="BB492" s="34">
        <v>23.11</v>
      </c>
      <c r="BC492" s="34">
        <v>8.61</v>
      </c>
      <c r="BD492" s="34">
        <v>0</v>
      </c>
      <c r="BE492" s="34">
        <v>0</v>
      </c>
      <c r="BF492" s="34">
        <v>0</v>
      </c>
      <c r="BG492" s="34">
        <v>0</v>
      </c>
      <c r="BH492" s="34">
        <v>0</v>
      </c>
      <c r="BI492" s="34">
        <v>0</v>
      </c>
      <c r="BJ492" s="34">
        <v>0</v>
      </c>
      <c r="BK492" s="34">
        <v>0.11</v>
      </c>
      <c r="BL492" s="34">
        <v>0</v>
      </c>
      <c r="BM492" s="34">
        <v>7.0000000000000007E-2</v>
      </c>
      <c r="BN492" s="34">
        <v>0.01</v>
      </c>
      <c r="BO492" s="34">
        <v>0.01</v>
      </c>
      <c r="BP492" s="34">
        <v>0</v>
      </c>
      <c r="BQ492" s="34">
        <v>0</v>
      </c>
      <c r="BR492" s="34">
        <v>0</v>
      </c>
      <c r="BS492" s="34">
        <v>0.41</v>
      </c>
      <c r="BT492" s="34">
        <v>0</v>
      </c>
      <c r="BU492" s="34">
        <v>0</v>
      </c>
      <c r="BV492" s="34">
        <v>1.02</v>
      </c>
      <c r="BW492" s="34">
        <v>0</v>
      </c>
      <c r="BX492" s="34">
        <v>0</v>
      </c>
      <c r="BY492" s="34">
        <v>0</v>
      </c>
      <c r="BZ492" s="34">
        <v>0</v>
      </c>
      <c r="CA492" s="34">
        <v>0</v>
      </c>
      <c r="CB492" s="34">
        <v>61.82</v>
      </c>
      <c r="CC492" s="33">
        <v>11.44</v>
      </c>
      <c r="CE492" s="31">
        <v>15.51</v>
      </c>
      <c r="CG492" s="31">
        <v>0</v>
      </c>
      <c r="CH492" s="31">
        <v>0</v>
      </c>
      <c r="CI492" s="31">
        <v>0</v>
      </c>
      <c r="CJ492" s="31">
        <v>0</v>
      </c>
      <c r="CK492" s="31">
        <v>0</v>
      </c>
      <c r="CL492" s="31">
        <v>0</v>
      </c>
      <c r="CM492" s="31">
        <v>0</v>
      </c>
      <c r="CN492" s="31">
        <v>0</v>
      </c>
      <c r="CO492" s="31">
        <v>0</v>
      </c>
      <c r="CP492" s="31">
        <v>0.6</v>
      </c>
      <c r="CQ492" s="31">
        <v>0.24</v>
      </c>
      <c r="CR492" s="31">
        <v>6.93</v>
      </c>
    </row>
    <row r="493" spans="1:96" s="31" customFormat="1">
      <c r="A493" s="31" t="str">
        <f>"4/2"</f>
        <v>4/2</v>
      </c>
      <c r="B493" s="32" t="s">
        <v>117</v>
      </c>
      <c r="C493" s="33" t="str">
        <f>"200"</f>
        <v>200</v>
      </c>
      <c r="D493" s="33">
        <v>1.75</v>
      </c>
      <c r="E493" s="33">
        <v>0</v>
      </c>
      <c r="F493" s="33">
        <v>4.37</v>
      </c>
      <c r="G493" s="33">
        <v>4.22</v>
      </c>
      <c r="H493" s="33">
        <v>13.81</v>
      </c>
      <c r="I493" s="33">
        <v>97.159974080000012</v>
      </c>
      <c r="J493" s="34">
        <v>0.99</v>
      </c>
      <c r="K493" s="34">
        <v>2.6</v>
      </c>
      <c r="L493" s="34">
        <v>0</v>
      </c>
      <c r="M493" s="34">
        <v>0</v>
      </c>
      <c r="N493" s="34">
        <v>6.88</v>
      </c>
      <c r="O493" s="34">
        <v>4.8499999999999996</v>
      </c>
      <c r="P493" s="34">
        <v>2.0699999999999998</v>
      </c>
      <c r="Q493" s="34">
        <v>0</v>
      </c>
      <c r="R493" s="34">
        <v>0</v>
      </c>
      <c r="S493" s="34">
        <v>0.21</v>
      </c>
      <c r="T493" s="34">
        <v>2.15</v>
      </c>
      <c r="U493" s="34">
        <v>432.8</v>
      </c>
      <c r="V493" s="34">
        <v>342.82</v>
      </c>
      <c r="W493" s="34">
        <v>32.020000000000003</v>
      </c>
      <c r="X493" s="34">
        <v>21.5</v>
      </c>
      <c r="Y493" s="34">
        <v>49.34</v>
      </c>
      <c r="Z493" s="34">
        <v>1.07</v>
      </c>
      <c r="AA493" s="34">
        <v>3.02</v>
      </c>
      <c r="AB493" s="34">
        <v>779.46</v>
      </c>
      <c r="AC493" s="34">
        <v>167.5</v>
      </c>
      <c r="AD493" s="34">
        <v>1.91</v>
      </c>
      <c r="AE493" s="34">
        <v>0.05</v>
      </c>
      <c r="AF493" s="34">
        <v>0.05</v>
      </c>
      <c r="AG493" s="34">
        <v>0.53</v>
      </c>
      <c r="AH493" s="34">
        <v>1.01</v>
      </c>
      <c r="AI493" s="34">
        <v>5.45</v>
      </c>
      <c r="AJ493" s="34">
        <v>0</v>
      </c>
      <c r="AK493" s="34">
        <v>86.93</v>
      </c>
      <c r="AL493" s="34">
        <v>82.77</v>
      </c>
      <c r="AM493" s="34">
        <v>131.69</v>
      </c>
      <c r="AN493" s="34">
        <v>147.71</v>
      </c>
      <c r="AO493" s="34">
        <v>38.340000000000003</v>
      </c>
      <c r="AP493" s="34">
        <v>82.7</v>
      </c>
      <c r="AQ493" s="34">
        <v>24.47</v>
      </c>
      <c r="AR493" s="34">
        <v>76.319999999999993</v>
      </c>
      <c r="AS493" s="34">
        <v>97.28</v>
      </c>
      <c r="AT493" s="34">
        <v>143.5</v>
      </c>
      <c r="AU493" s="34">
        <v>286.95</v>
      </c>
      <c r="AV493" s="34">
        <v>46.68</v>
      </c>
      <c r="AW493" s="34">
        <v>81.349999999999994</v>
      </c>
      <c r="AX493" s="34">
        <v>383.57</v>
      </c>
      <c r="AY493" s="34">
        <v>0</v>
      </c>
      <c r="AZ493" s="34">
        <v>76.27</v>
      </c>
      <c r="BA493" s="34">
        <v>84.57</v>
      </c>
      <c r="BB493" s="34">
        <v>69.28</v>
      </c>
      <c r="BC493" s="34">
        <v>26.69</v>
      </c>
      <c r="BD493" s="34">
        <v>0</v>
      </c>
      <c r="BE493" s="34">
        <v>0</v>
      </c>
      <c r="BF493" s="34">
        <v>0</v>
      </c>
      <c r="BG493" s="34">
        <v>0</v>
      </c>
      <c r="BH493" s="34">
        <v>0</v>
      </c>
      <c r="BI493" s="34">
        <v>0</v>
      </c>
      <c r="BJ493" s="34">
        <v>0</v>
      </c>
      <c r="BK493" s="34">
        <v>0.24</v>
      </c>
      <c r="BL493" s="34">
        <v>0</v>
      </c>
      <c r="BM493" s="34">
        <v>0.15</v>
      </c>
      <c r="BN493" s="34">
        <v>0.01</v>
      </c>
      <c r="BO493" s="34">
        <v>0.02</v>
      </c>
      <c r="BP493" s="34">
        <v>0</v>
      </c>
      <c r="BQ493" s="34">
        <v>0</v>
      </c>
      <c r="BR493" s="34">
        <v>0</v>
      </c>
      <c r="BS493" s="34">
        <v>0.89</v>
      </c>
      <c r="BT493" s="34">
        <v>0</v>
      </c>
      <c r="BU493" s="34">
        <v>0</v>
      </c>
      <c r="BV493" s="34">
        <v>2.39</v>
      </c>
      <c r="BW493" s="34">
        <v>0</v>
      </c>
      <c r="BX493" s="34">
        <v>0</v>
      </c>
      <c r="BY493" s="34">
        <v>0</v>
      </c>
      <c r="BZ493" s="34">
        <v>0</v>
      </c>
      <c r="CA493" s="34">
        <v>0</v>
      </c>
      <c r="CB493" s="34">
        <v>251.88</v>
      </c>
      <c r="CC493" s="33">
        <v>19.63</v>
      </c>
      <c r="CE493" s="31">
        <v>132.93</v>
      </c>
      <c r="CG493" s="31">
        <v>51.47</v>
      </c>
      <c r="CH493" s="31">
        <v>30.55</v>
      </c>
      <c r="CI493" s="31">
        <v>41.01</v>
      </c>
      <c r="CJ493" s="31">
        <v>1072.21</v>
      </c>
      <c r="CK493" s="31">
        <v>410.46</v>
      </c>
      <c r="CL493" s="31">
        <v>741.33</v>
      </c>
      <c r="CM493" s="31">
        <v>44.66</v>
      </c>
      <c r="CN493" s="31">
        <v>23.68</v>
      </c>
      <c r="CO493" s="31">
        <v>34.17</v>
      </c>
      <c r="CP493" s="31">
        <v>1.04</v>
      </c>
      <c r="CQ493" s="31">
        <v>1.04</v>
      </c>
      <c r="CR493" s="31">
        <v>11.9</v>
      </c>
    </row>
    <row r="494" spans="1:96" s="31" customFormat="1">
      <c r="A494" s="31" t="str">
        <f>"297"</f>
        <v>297</v>
      </c>
      <c r="B494" s="32" t="s">
        <v>164</v>
      </c>
      <c r="C494" s="33" t="str">
        <f>"150"</f>
        <v>150</v>
      </c>
      <c r="D494" s="33">
        <v>4.59</v>
      </c>
      <c r="E494" s="33">
        <v>0.03</v>
      </c>
      <c r="F494" s="33">
        <v>3.2</v>
      </c>
      <c r="G494" s="33">
        <v>0.54</v>
      </c>
      <c r="H494" s="33">
        <v>35.4</v>
      </c>
      <c r="I494" s="33">
        <v>184.39407</v>
      </c>
      <c r="J494" s="34">
        <v>1.92</v>
      </c>
      <c r="K494" s="34">
        <v>0.08</v>
      </c>
      <c r="L494" s="34">
        <v>0</v>
      </c>
      <c r="M494" s="34">
        <v>0</v>
      </c>
      <c r="N494" s="34">
        <v>0.49</v>
      </c>
      <c r="O494" s="34">
        <v>31.21</v>
      </c>
      <c r="P494" s="34">
        <v>3.71</v>
      </c>
      <c r="Q494" s="34">
        <v>0</v>
      </c>
      <c r="R494" s="34">
        <v>0</v>
      </c>
      <c r="S494" s="34">
        <v>0</v>
      </c>
      <c r="T494" s="34">
        <v>0.5</v>
      </c>
      <c r="U494" s="34">
        <v>5.51</v>
      </c>
      <c r="V494" s="34">
        <v>86.25</v>
      </c>
      <c r="W494" s="34">
        <v>19.3</v>
      </c>
      <c r="X494" s="34">
        <v>19</v>
      </c>
      <c r="Y494" s="34">
        <v>151.24</v>
      </c>
      <c r="Z494" s="34">
        <v>0.88</v>
      </c>
      <c r="AA494" s="34">
        <v>15</v>
      </c>
      <c r="AB494" s="34">
        <v>10.130000000000001</v>
      </c>
      <c r="AC494" s="34">
        <v>16.88</v>
      </c>
      <c r="AD494" s="34">
        <v>0.59</v>
      </c>
      <c r="AE494" s="34">
        <v>0.05</v>
      </c>
      <c r="AF494" s="34">
        <v>0.03</v>
      </c>
      <c r="AG494" s="34">
        <v>0.85</v>
      </c>
      <c r="AH494" s="34">
        <v>1.86</v>
      </c>
      <c r="AI494" s="34">
        <v>0</v>
      </c>
      <c r="AJ494" s="34">
        <v>0</v>
      </c>
      <c r="AK494" s="34">
        <v>182.84</v>
      </c>
      <c r="AL494" s="34">
        <v>163.21</v>
      </c>
      <c r="AM494" s="34">
        <v>242.89</v>
      </c>
      <c r="AN494" s="34">
        <v>148.65</v>
      </c>
      <c r="AO494" s="34">
        <v>59.42</v>
      </c>
      <c r="AP494" s="34">
        <v>104.63</v>
      </c>
      <c r="AQ494" s="34">
        <v>50.58</v>
      </c>
      <c r="AR494" s="34">
        <v>226.94</v>
      </c>
      <c r="AS494" s="34">
        <v>158.12</v>
      </c>
      <c r="AT494" s="34">
        <v>138.16</v>
      </c>
      <c r="AU494" s="34">
        <v>291.19</v>
      </c>
      <c r="AV494" s="34">
        <v>74.790000000000006</v>
      </c>
      <c r="AW494" s="34">
        <v>142.97999999999999</v>
      </c>
      <c r="AX494" s="34">
        <v>1574.69</v>
      </c>
      <c r="AY494" s="34">
        <v>0</v>
      </c>
      <c r="AZ494" s="34">
        <v>472.16</v>
      </c>
      <c r="BA494" s="34">
        <v>202.88</v>
      </c>
      <c r="BB494" s="34">
        <v>109.34</v>
      </c>
      <c r="BC494" s="34">
        <v>83.67</v>
      </c>
      <c r="BD494" s="34">
        <v>0.1</v>
      </c>
      <c r="BE494" s="34">
        <v>0.05</v>
      </c>
      <c r="BF494" s="34">
        <v>0.02</v>
      </c>
      <c r="BG494" s="34">
        <v>0.06</v>
      </c>
      <c r="BH494" s="34">
        <v>0.06</v>
      </c>
      <c r="BI494" s="34">
        <v>0.28999999999999998</v>
      </c>
      <c r="BJ494" s="34">
        <v>0</v>
      </c>
      <c r="BK494" s="34">
        <v>0.95</v>
      </c>
      <c r="BL494" s="34">
        <v>0</v>
      </c>
      <c r="BM494" s="34">
        <v>0.27</v>
      </c>
      <c r="BN494" s="34">
        <v>0</v>
      </c>
      <c r="BO494" s="34">
        <v>0</v>
      </c>
      <c r="BP494" s="34">
        <v>0</v>
      </c>
      <c r="BQ494" s="34">
        <v>0.06</v>
      </c>
      <c r="BR494" s="34">
        <v>0.09</v>
      </c>
      <c r="BS494" s="34">
        <v>0.71</v>
      </c>
      <c r="BT494" s="34">
        <v>0</v>
      </c>
      <c r="BU494" s="34">
        <v>0</v>
      </c>
      <c r="BV494" s="34">
        <v>0.21</v>
      </c>
      <c r="BW494" s="34">
        <v>0.01</v>
      </c>
      <c r="BX494" s="34">
        <v>0</v>
      </c>
      <c r="BY494" s="34">
        <v>0</v>
      </c>
      <c r="BZ494" s="34">
        <v>0</v>
      </c>
      <c r="CA494" s="34">
        <v>0</v>
      </c>
      <c r="CB494" s="34">
        <v>127.94</v>
      </c>
      <c r="CC494" s="33">
        <v>8.01</v>
      </c>
      <c r="CE494" s="31">
        <v>16.690000000000001</v>
      </c>
      <c r="CG494" s="31">
        <v>0</v>
      </c>
      <c r="CH494" s="31">
        <v>0</v>
      </c>
      <c r="CI494" s="31">
        <v>0</v>
      </c>
      <c r="CJ494" s="31">
        <v>0</v>
      </c>
      <c r="CK494" s="31">
        <v>0</v>
      </c>
      <c r="CL494" s="31">
        <v>0</v>
      </c>
      <c r="CM494" s="31">
        <v>0</v>
      </c>
      <c r="CN494" s="31">
        <v>0</v>
      </c>
      <c r="CO494" s="31">
        <v>0</v>
      </c>
      <c r="CP494" s="31">
        <v>0</v>
      </c>
      <c r="CQ494" s="31">
        <v>0</v>
      </c>
      <c r="CR494" s="31">
        <v>4.8499999999999996</v>
      </c>
    </row>
    <row r="495" spans="1:96" s="31" customFormat="1" ht="24">
      <c r="A495" s="31" t="str">
        <f>"16/8"</f>
        <v>16/8</v>
      </c>
      <c r="B495" s="32" t="s">
        <v>102</v>
      </c>
      <c r="C495" s="33" t="str">
        <f>"90"</f>
        <v>90</v>
      </c>
      <c r="D495" s="33">
        <v>13.5</v>
      </c>
      <c r="E495" s="33">
        <v>11.93</v>
      </c>
      <c r="F495" s="33">
        <v>11.62</v>
      </c>
      <c r="G495" s="33">
        <v>3.52</v>
      </c>
      <c r="H495" s="33">
        <v>9.64</v>
      </c>
      <c r="I495" s="33">
        <v>197.0136</v>
      </c>
      <c r="J495" s="34">
        <v>5.37</v>
      </c>
      <c r="K495" s="34">
        <v>2.93</v>
      </c>
      <c r="L495" s="34">
        <v>0</v>
      </c>
      <c r="M495" s="34">
        <v>0</v>
      </c>
      <c r="N495" s="34">
        <v>0.99</v>
      </c>
      <c r="O495" s="34">
        <v>8.18</v>
      </c>
      <c r="P495" s="34">
        <v>0.47</v>
      </c>
      <c r="Q495" s="34">
        <v>0</v>
      </c>
      <c r="R495" s="34">
        <v>0</v>
      </c>
      <c r="S495" s="34">
        <v>0.05</v>
      </c>
      <c r="T495" s="34">
        <v>1.48</v>
      </c>
      <c r="U495" s="34">
        <v>206.09</v>
      </c>
      <c r="V495" s="34">
        <v>207.73</v>
      </c>
      <c r="W495" s="34">
        <v>10.72</v>
      </c>
      <c r="X495" s="34">
        <v>16.489999999999998</v>
      </c>
      <c r="Y495" s="34">
        <v>117.41</v>
      </c>
      <c r="Z495" s="34">
        <v>1.95</v>
      </c>
      <c r="AA495" s="34">
        <v>0</v>
      </c>
      <c r="AB495" s="34">
        <v>0</v>
      </c>
      <c r="AC495" s="34">
        <v>0</v>
      </c>
      <c r="AD495" s="34">
        <v>2.35</v>
      </c>
      <c r="AE495" s="34">
        <v>0.05</v>
      </c>
      <c r="AF495" s="34">
        <v>0.1</v>
      </c>
      <c r="AG495" s="34">
        <v>2.96</v>
      </c>
      <c r="AH495" s="34">
        <v>5.78</v>
      </c>
      <c r="AI495" s="34">
        <v>0.18</v>
      </c>
      <c r="AJ495" s="34">
        <v>0</v>
      </c>
      <c r="AK495" s="34">
        <v>710.76</v>
      </c>
      <c r="AL495" s="34">
        <v>550.45000000000005</v>
      </c>
      <c r="AM495" s="34">
        <v>1022.8</v>
      </c>
      <c r="AN495" s="34">
        <v>1043.83</v>
      </c>
      <c r="AO495" s="34">
        <v>300.11</v>
      </c>
      <c r="AP495" s="34">
        <v>544.41999999999996</v>
      </c>
      <c r="AQ495" s="34">
        <v>145.82</v>
      </c>
      <c r="AR495" s="34">
        <v>563.15</v>
      </c>
      <c r="AS495" s="34">
        <v>729.49</v>
      </c>
      <c r="AT495" s="34">
        <v>715.01</v>
      </c>
      <c r="AU495" s="34">
        <v>1173.75</v>
      </c>
      <c r="AV495" s="34">
        <v>475.31</v>
      </c>
      <c r="AW495" s="34">
        <v>636.25</v>
      </c>
      <c r="AX495" s="34">
        <v>2266.58</v>
      </c>
      <c r="AY495" s="34">
        <v>185.96</v>
      </c>
      <c r="AZ495" s="34">
        <v>535.70000000000005</v>
      </c>
      <c r="BA495" s="34">
        <v>542.12</v>
      </c>
      <c r="BB495" s="34">
        <v>449.78</v>
      </c>
      <c r="BC495" s="34">
        <v>188.14</v>
      </c>
      <c r="BD495" s="34">
        <v>0</v>
      </c>
      <c r="BE495" s="34">
        <v>0</v>
      </c>
      <c r="BF495" s="34">
        <v>0</v>
      </c>
      <c r="BG495" s="34">
        <v>0</v>
      </c>
      <c r="BH495" s="34">
        <v>0</v>
      </c>
      <c r="BI495" s="34">
        <v>0</v>
      </c>
      <c r="BJ495" s="34">
        <v>0</v>
      </c>
      <c r="BK495" s="34">
        <v>0.22</v>
      </c>
      <c r="BL495" s="34">
        <v>0</v>
      </c>
      <c r="BM495" s="34">
        <v>0.14000000000000001</v>
      </c>
      <c r="BN495" s="34">
        <v>0.01</v>
      </c>
      <c r="BO495" s="34">
        <v>0.02</v>
      </c>
      <c r="BP495" s="34">
        <v>0</v>
      </c>
      <c r="BQ495" s="34">
        <v>0</v>
      </c>
      <c r="BR495" s="34">
        <v>0</v>
      </c>
      <c r="BS495" s="34">
        <v>0.81</v>
      </c>
      <c r="BT495" s="34">
        <v>0</v>
      </c>
      <c r="BU495" s="34">
        <v>0</v>
      </c>
      <c r="BV495" s="34">
        <v>2.0299999999999998</v>
      </c>
      <c r="BW495" s="34">
        <v>0</v>
      </c>
      <c r="BX495" s="34">
        <v>0</v>
      </c>
      <c r="BY495" s="34">
        <v>0</v>
      </c>
      <c r="BZ495" s="34">
        <v>0</v>
      </c>
      <c r="CA495" s="34">
        <v>0</v>
      </c>
      <c r="CB495" s="34">
        <v>77.349999999999994</v>
      </c>
      <c r="CC495" s="33">
        <v>55.86</v>
      </c>
      <c r="CE495" s="31">
        <v>0</v>
      </c>
      <c r="CG495" s="31">
        <v>24.01</v>
      </c>
      <c r="CH495" s="31">
        <v>12.44</v>
      </c>
      <c r="CI495" s="31">
        <v>18.23</v>
      </c>
      <c r="CJ495" s="31">
        <v>482.14</v>
      </c>
      <c r="CK495" s="31">
        <v>173.47</v>
      </c>
      <c r="CL495" s="31">
        <v>327.81</v>
      </c>
      <c r="CM495" s="31">
        <v>10.29</v>
      </c>
      <c r="CN495" s="31">
        <v>6.98</v>
      </c>
      <c r="CO495" s="31">
        <v>8.64</v>
      </c>
      <c r="CP495" s="31">
        <v>0</v>
      </c>
      <c r="CQ495" s="31">
        <v>0.45</v>
      </c>
      <c r="CR495" s="31">
        <v>34.07</v>
      </c>
    </row>
    <row r="496" spans="1:96" s="31" customFormat="1">
      <c r="A496" s="31" t="str">
        <f>"601"</f>
        <v>601</v>
      </c>
      <c r="B496" s="32" t="s">
        <v>103</v>
      </c>
      <c r="C496" s="33" t="str">
        <f>"20"</f>
        <v>20</v>
      </c>
      <c r="D496" s="33">
        <v>0.28999999999999998</v>
      </c>
      <c r="E496" s="33">
        <v>0</v>
      </c>
      <c r="F496" s="33">
        <v>0.6</v>
      </c>
      <c r="G496" s="33">
        <v>0.02</v>
      </c>
      <c r="H496" s="33">
        <v>1.1599999999999999</v>
      </c>
      <c r="I496" s="33">
        <v>11.233095985</v>
      </c>
      <c r="J496" s="34">
        <v>0.45</v>
      </c>
      <c r="K496" s="34">
        <v>0</v>
      </c>
      <c r="L496" s="34">
        <v>0</v>
      </c>
      <c r="M496" s="34">
        <v>0</v>
      </c>
      <c r="N496" s="34">
        <v>0.26</v>
      </c>
      <c r="O496" s="34">
        <v>0.85</v>
      </c>
      <c r="P496" s="34">
        <v>0.05</v>
      </c>
      <c r="Q496" s="34">
        <v>0</v>
      </c>
      <c r="R496" s="34">
        <v>0</v>
      </c>
      <c r="S496" s="34">
        <v>0.05</v>
      </c>
      <c r="T496" s="34">
        <v>0.38</v>
      </c>
      <c r="U496" s="34">
        <v>131.16999999999999</v>
      </c>
      <c r="V496" s="34">
        <v>10.56</v>
      </c>
      <c r="W496" s="34">
        <v>4.8</v>
      </c>
      <c r="X496" s="34">
        <v>0.85</v>
      </c>
      <c r="Y496" s="34">
        <v>3.86</v>
      </c>
      <c r="Z496" s="34">
        <v>0.04</v>
      </c>
      <c r="AA496" s="34">
        <v>1.8</v>
      </c>
      <c r="AB496" s="34">
        <v>9.92</v>
      </c>
      <c r="AC496" s="34">
        <v>7.15</v>
      </c>
      <c r="AD496" s="34">
        <v>0.04</v>
      </c>
      <c r="AE496" s="34">
        <v>0</v>
      </c>
      <c r="AF496" s="34">
        <v>0</v>
      </c>
      <c r="AG496" s="34">
        <v>0.02</v>
      </c>
      <c r="AH496" s="34">
        <v>0.09</v>
      </c>
      <c r="AI496" s="34">
        <v>0.11</v>
      </c>
      <c r="AJ496" s="34">
        <v>0</v>
      </c>
      <c r="AK496" s="34">
        <v>6.24</v>
      </c>
      <c r="AL496" s="34">
        <v>5.7</v>
      </c>
      <c r="AM496" s="34">
        <v>10.68</v>
      </c>
      <c r="AN496" s="34">
        <v>3.31</v>
      </c>
      <c r="AO496" s="34">
        <v>2.0299999999999998</v>
      </c>
      <c r="AP496" s="34">
        <v>4.12</v>
      </c>
      <c r="AQ496" s="34">
        <v>1.33</v>
      </c>
      <c r="AR496" s="34">
        <v>6.63</v>
      </c>
      <c r="AS496" s="34">
        <v>4.37</v>
      </c>
      <c r="AT496" s="34">
        <v>5.3</v>
      </c>
      <c r="AU496" s="34">
        <v>4.51</v>
      </c>
      <c r="AV496" s="34">
        <v>2.65</v>
      </c>
      <c r="AW496" s="34">
        <v>4.6399999999999997</v>
      </c>
      <c r="AX496" s="34">
        <v>40.82</v>
      </c>
      <c r="AY496" s="34">
        <v>0</v>
      </c>
      <c r="AZ496" s="34">
        <v>12.86</v>
      </c>
      <c r="BA496" s="34">
        <v>6.63</v>
      </c>
      <c r="BB496" s="34">
        <v>3.31</v>
      </c>
      <c r="BC496" s="34">
        <v>2.65</v>
      </c>
      <c r="BD496" s="34">
        <v>0</v>
      </c>
      <c r="BE496" s="34">
        <v>0</v>
      </c>
      <c r="BF496" s="34">
        <v>0</v>
      </c>
      <c r="BG496" s="34">
        <v>0</v>
      </c>
      <c r="BH496" s="34">
        <v>0</v>
      </c>
      <c r="BI496" s="34">
        <v>0</v>
      </c>
      <c r="BJ496" s="34">
        <v>0</v>
      </c>
      <c r="BK496" s="34">
        <v>0</v>
      </c>
      <c r="BL496" s="34">
        <v>0</v>
      </c>
      <c r="BM496" s="34">
        <v>0</v>
      </c>
      <c r="BN496" s="34">
        <v>0</v>
      </c>
      <c r="BO496" s="34">
        <v>0</v>
      </c>
      <c r="BP496" s="34">
        <v>0</v>
      </c>
      <c r="BQ496" s="34">
        <v>0</v>
      </c>
      <c r="BR496" s="34">
        <v>0</v>
      </c>
      <c r="BS496" s="34">
        <v>0</v>
      </c>
      <c r="BT496" s="34">
        <v>0</v>
      </c>
      <c r="BU496" s="34">
        <v>0</v>
      </c>
      <c r="BV496" s="34">
        <v>0.01</v>
      </c>
      <c r="BW496" s="34">
        <v>0</v>
      </c>
      <c r="BX496" s="34">
        <v>0</v>
      </c>
      <c r="BY496" s="34">
        <v>0</v>
      </c>
      <c r="BZ496" s="34">
        <v>0</v>
      </c>
      <c r="CA496" s="34">
        <v>0</v>
      </c>
      <c r="CB496" s="34">
        <v>19.510000000000002</v>
      </c>
      <c r="CC496" s="33">
        <v>2.29</v>
      </c>
      <c r="CE496" s="31">
        <v>3.45</v>
      </c>
      <c r="CG496" s="31">
        <v>31.29</v>
      </c>
      <c r="CH496" s="31">
        <v>16.29</v>
      </c>
      <c r="CI496" s="31">
        <v>23.79</v>
      </c>
      <c r="CJ496" s="31">
        <v>142.41</v>
      </c>
      <c r="CK496" s="31">
        <v>58.71</v>
      </c>
      <c r="CL496" s="31">
        <v>100.56</v>
      </c>
      <c r="CM496" s="31">
        <v>7.93</v>
      </c>
      <c r="CN496" s="31">
        <v>4.7300000000000004</v>
      </c>
      <c r="CO496" s="31">
        <v>6.37</v>
      </c>
      <c r="CP496" s="31">
        <v>0</v>
      </c>
      <c r="CQ496" s="31">
        <v>0.33</v>
      </c>
      <c r="CR496" s="31">
        <v>1.39</v>
      </c>
    </row>
    <row r="497" spans="1:96" s="31" customFormat="1">
      <c r="A497" s="31" t="str">
        <f>"2"</f>
        <v>2</v>
      </c>
      <c r="B497" s="32" t="s">
        <v>95</v>
      </c>
      <c r="C497" s="33" t="str">
        <f>"34,5"</f>
        <v>34,5</v>
      </c>
      <c r="D497" s="33">
        <v>2.2799999999999998</v>
      </c>
      <c r="E497" s="33">
        <v>0</v>
      </c>
      <c r="F497" s="33">
        <v>0.23</v>
      </c>
      <c r="G497" s="33">
        <v>0.23</v>
      </c>
      <c r="H497" s="33">
        <v>16.18</v>
      </c>
      <c r="I497" s="33">
        <v>77.245845000000003</v>
      </c>
      <c r="J497" s="34">
        <v>0</v>
      </c>
      <c r="K497" s="34">
        <v>0</v>
      </c>
      <c r="L497" s="34">
        <v>0</v>
      </c>
      <c r="M497" s="34">
        <v>0</v>
      </c>
      <c r="N497" s="34">
        <v>0.38</v>
      </c>
      <c r="O497" s="34">
        <v>15.73</v>
      </c>
      <c r="P497" s="34">
        <v>7.0000000000000007E-2</v>
      </c>
      <c r="Q497" s="34">
        <v>0</v>
      </c>
      <c r="R497" s="34">
        <v>0</v>
      </c>
      <c r="S497" s="34">
        <v>0</v>
      </c>
      <c r="T497" s="34">
        <v>0.62</v>
      </c>
      <c r="U497" s="34">
        <v>0</v>
      </c>
      <c r="V497" s="34">
        <v>0</v>
      </c>
      <c r="W497" s="34">
        <v>0</v>
      </c>
      <c r="X497" s="34">
        <v>0</v>
      </c>
      <c r="Y497" s="34">
        <v>0</v>
      </c>
      <c r="Z497" s="34">
        <v>0</v>
      </c>
      <c r="AA497" s="34">
        <v>0</v>
      </c>
      <c r="AB497" s="34">
        <v>0</v>
      </c>
      <c r="AC497" s="34">
        <v>0</v>
      </c>
      <c r="AD497" s="34">
        <v>0</v>
      </c>
      <c r="AE497" s="34">
        <v>0</v>
      </c>
      <c r="AF497" s="34">
        <v>0</v>
      </c>
      <c r="AG497" s="34">
        <v>0</v>
      </c>
      <c r="AH497" s="34">
        <v>0</v>
      </c>
      <c r="AI497" s="34">
        <v>0</v>
      </c>
      <c r="AJ497" s="34">
        <v>0</v>
      </c>
      <c r="AK497" s="34">
        <v>110.16</v>
      </c>
      <c r="AL497" s="34">
        <v>114.66</v>
      </c>
      <c r="AM497" s="34">
        <v>175.59</v>
      </c>
      <c r="AN497" s="34">
        <v>58.23</v>
      </c>
      <c r="AO497" s="34">
        <v>34.520000000000003</v>
      </c>
      <c r="AP497" s="34">
        <v>69.03</v>
      </c>
      <c r="AQ497" s="34">
        <v>26.11</v>
      </c>
      <c r="AR497" s="34">
        <v>124.86</v>
      </c>
      <c r="AS497" s="34">
        <v>77.44</v>
      </c>
      <c r="AT497" s="34">
        <v>108.05</v>
      </c>
      <c r="AU497" s="34">
        <v>89.14</v>
      </c>
      <c r="AV497" s="34">
        <v>46.82</v>
      </c>
      <c r="AW497" s="34">
        <v>82.84</v>
      </c>
      <c r="AX497" s="34">
        <v>692.75</v>
      </c>
      <c r="AY497" s="34">
        <v>0</v>
      </c>
      <c r="AZ497" s="34">
        <v>225.71</v>
      </c>
      <c r="BA497" s="34">
        <v>98.15</v>
      </c>
      <c r="BB497" s="34">
        <v>65.13</v>
      </c>
      <c r="BC497" s="34">
        <v>51.63</v>
      </c>
      <c r="BD497" s="34">
        <v>0</v>
      </c>
      <c r="BE497" s="34">
        <v>0</v>
      </c>
      <c r="BF497" s="34">
        <v>0</v>
      </c>
      <c r="BG497" s="34">
        <v>0</v>
      </c>
      <c r="BH497" s="34">
        <v>0</v>
      </c>
      <c r="BI497" s="34">
        <v>0</v>
      </c>
      <c r="BJ497" s="34">
        <v>0</v>
      </c>
      <c r="BK497" s="34">
        <v>0.03</v>
      </c>
      <c r="BL497" s="34">
        <v>0</v>
      </c>
      <c r="BM497" s="34">
        <v>0</v>
      </c>
      <c r="BN497" s="34">
        <v>0</v>
      </c>
      <c r="BO497" s="34">
        <v>0</v>
      </c>
      <c r="BP497" s="34">
        <v>0</v>
      </c>
      <c r="BQ497" s="34">
        <v>0</v>
      </c>
      <c r="BR497" s="34">
        <v>0</v>
      </c>
      <c r="BS497" s="34">
        <v>0.02</v>
      </c>
      <c r="BT497" s="34">
        <v>0</v>
      </c>
      <c r="BU497" s="34">
        <v>0</v>
      </c>
      <c r="BV497" s="34">
        <v>0.1</v>
      </c>
      <c r="BW497" s="34">
        <v>0.01</v>
      </c>
      <c r="BX497" s="34">
        <v>0</v>
      </c>
      <c r="BY497" s="34">
        <v>0</v>
      </c>
      <c r="BZ497" s="34">
        <v>0</v>
      </c>
      <c r="CA497" s="34">
        <v>0</v>
      </c>
      <c r="CB497" s="34">
        <v>13.49</v>
      </c>
      <c r="CC497" s="33">
        <v>2.48</v>
      </c>
      <c r="CE497" s="31">
        <v>0</v>
      </c>
      <c r="CG497" s="31">
        <v>0</v>
      </c>
      <c r="CH497" s="31">
        <v>0</v>
      </c>
      <c r="CI497" s="31">
        <v>0</v>
      </c>
      <c r="CJ497" s="31">
        <v>802.15</v>
      </c>
      <c r="CK497" s="31">
        <v>309.04000000000002</v>
      </c>
      <c r="CL497" s="31">
        <v>555.6</v>
      </c>
      <c r="CM497" s="31">
        <v>6.42</v>
      </c>
      <c r="CN497" s="31">
        <v>6.42</v>
      </c>
      <c r="CO497" s="31">
        <v>6.42</v>
      </c>
      <c r="CP497" s="31">
        <v>0</v>
      </c>
      <c r="CQ497" s="31">
        <v>0</v>
      </c>
      <c r="CR497" s="31">
        <v>2.0699999999999998</v>
      </c>
    </row>
    <row r="498" spans="1:96" s="31" customFormat="1">
      <c r="A498" s="31" t="str">
        <f>"3"</f>
        <v>3</v>
      </c>
      <c r="B498" s="32" t="s">
        <v>104</v>
      </c>
      <c r="C498" s="33" t="str">
        <f>"20"</f>
        <v>20</v>
      </c>
      <c r="D498" s="33">
        <v>1.32</v>
      </c>
      <c r="E498" s="33">
        <v>0</v>
      </c>
      <c r="F498" s="33">
        <v>0.24</v>
      </c>
      <c r="G498" s="33">
        <v>0.24</v>
      </c>
      <c r="H498" s="33">
        <v>8.34</v>
      </c>
      <c r="I498" s="33">
        <v>38.676000000000002</v>
      </c>
      <c r="J498" s="34">
        <v>0.04</v>
      </c>
      <c r="K498" s="34">
        <v>0</v>
      </c>
      <c r="L498" s="34">
        <v>0</v>
      </c>
      <c r="M498" s="34">
        <v>0</v>
      </c>
      <c r="N498" s="34">
        <v>0.24</v>
      </c>
      <c r="O498" s="34">
        <v>6.44</v>
      </c>
      <c r="P498" s="34">
        <v>1.66</v>
      </c>
      <c r="Q498" s="34">
        <v>0</v>
      </c>
      <c r="R498" s="34">
        <v>0</v>
      </c>
      <c r="S498" s="34">
        <v>0.2</v>
      </c>
      <c r="T498" s="34">
        <v>0.5</v>
      </c>
      <c r="U498" s="34">
        <v>122</v>
      </c>
      <c r="V498" s="34">
        <v>49</v>
      </c>
      <c r="W498" s="34">
        <v>7</v>
      </c>
      <c r="X498" s="34">
        <v>9.4</v>
      </c>
      <c r="Y498" s="34">
        <v>31.6</v>
      </c>
      <c r="Z498" s="34">
        <v>0.78</v>
      </c>
      <c r="AA498" s="34">
        <v>0</v>
      </c>
      <c r="AB498" s="34">
        <v>1</v>
      </c>
      <c r="AC498" s="34">
        <v>0.2</v>
      </c>
      <c r="AD498" s="34">
        <v>0.28000000000000003</v>
      </c>
      <c r="AE498" s="34">
        <v>0.04</v>
      </c>
      <c r="AF498" s="34">
        <v>0.02</v>
      </c>
      <c r="AG498" s="34">
        <v>0.14000000000000001</v>
      </c>
      <c r="AH498" s="34">
        <v>0.4</v>
      </c>
      <c r="AI498" s="34">
        <v>0</v>
      </c>
      <c r="AJ498" s="34">
        <v>0</v>
      </c>
      <c r="AK498" s="34">
        <v>0</v>
      </c>
      <c r="AL498" s="34">
        <v>0</v>
      </c>
      <c r="AM498" s="34">
        <v>85.4</v>
      </c>
      <c r="AN498" s="34">
        <v>44.6</v>
      </c>
      <c r="AO498" s="34">
        <v>18.600000000000001</v>
      </c>
      <c r="AP498" s="34">
        <v>39.6</v>
      </c>
      <c r="AQ498" s="34">
        <v>16</v>
      </c>
      <c r="AR498" s="34">
        <v>74.2</v>
      </c>
      <c r="AS498" s="34">
        <v>59.4</v>
      </c>
      <c r="AT498" s="34">
        <v>58.2</v>
      </c>
      <c r="AU498" s="34">
        <v>92.8</v>
      </c>
      <c r="AV498" s="34">
        <v>24.8</v>
      </c>
      <c r="AW498" s="34">
        <v>62</v>
      </c>
      <c r="AX498" s="34">
        <v>305.8</v>
      </c>
      <c r="AY498" s="34">
        <v>0</v>
      </c>
      <c r="AZ498" s="34">
        <v>105.2</v>
      </c>
      <c r="BA498" s="34">
        <v>58.2</v>
      </c>
      <c r="BB498" s="34">
        <v>36</v>
      </c>
      <c r="BC498" s="34">
        <v>26</v>
      </c>
      <c r="BD498" s="34">
        <v>0</v>
      </c>
      <c r="BE498" s="34">
        <v>0</v>
      </c>
      <c r="BF498" s="34">
        <v>0</v>
      </c>
      <c r="BG498" s="34">
        <v>0</v>
      </c>
      <c r="BH498" s="34">
        <v>0</v>
      </c>
      <c r="BI498" s="34">
        <v>0</v>
      </c>
      <c r="BJ498" s="34">
        <v>0</v>
      </c>
      <c r="BK498" s="34">
        <v>0.03</v>
      </c>
      <c r="BL498" s="34">
        <v>0</v>
      </c>
      <c r="BM498" s="34">
        <v>0</v>
      </c>
      <c r="BN498" s="34">
        <v>0</v>
      </c>
      <c r="BO498" s="34">
        <v>0</v>
      </c>
      <c r="BP498" s="34">
        <v>0</v>
      </c>
      <c r="BQ498" s="34">
        <v>0</v>
      </c>
      <c r="BR498" s="34">
        <v>0</v>
      </c>
      <c r="BS498" s="34">
        <v>0.02</v>
      </c>
      <c r="BT498" s="34">
        <v>0</v>
      </c>
      <c r="BU498" s="34">
        <v>0</v>
      </c>
      <c r="BV498" s="34">
        <v>0.1</v>
      </c>
      <c r="BW498" s="34">
        <v>0.02</v>
      </c>
      <c r="BX498" s="34">
        <v>0</v>
      </c>
      <c r="BY498" s="34">
        <v>0</v>
      </c>
      <c r="BZ498" s="34">
        <v>0</v>
      </c>
      <c r="CA498" s="34">
        <v>0</v>
      </c>
      <c r="CB498" s="34">
        <v>9.4</v>
      </c>
      <c r="CC498" s="33">
        <v>1.48</v>
      </c>
      <c r="CE498" s="31">
        <v>0.17</v>
      </c>
      <c r="CG498" s="31">
        <v>0</v>
      </c>
      <c r="CH498" s="31">
        <v>0</v>
      </c>
      <c r="CI498" s="31">
        <v>0</v>
      </c>
      <c r="CJ498" s="31">
        <v>0</v>
      </c>
      <c r="CK498" s="31">
        <v>0</v>
      </c>
      <c r="CL498" s="31">
        <v>0</v>
      </c>
      <c r="CM498" s="31">
        <v>0</v>
      </c>
      <c r="CN498" s="31">
        <v>0</v>
      </c>
      <c r="CO498" s="31">
        <v>0</v>
      </c>
      <c r="CP498" s="31">
        <v>0</v>
      </c>
      <c r="CQ498" s="31">
        <v>0</v>
      </c>
      <c r="CR498" s="31">
        <v>1.23</v>
      </c>
    </row>
    <row r="499" spans="1:96" s="31" customFormat="1">
      <c r="A499" s="31" t="str">
        <f>"5"</f>
        <v>5</v>
      </c>
      <c r="B499" s="32" t="s">
        <v>105</v>
      </c>
      <c r="C499" s="33" t="str">
        <f>"200"</f>
        <v>200</v>
      </c>
      <c r="D499" s="33">
        <v>1</v>
      </c>
      <c r="E499" s="33">
        <v>0</v>
      </c>
      <c r="F499" s="33">
        <v>0.2</v>
      </c>
      <c r="G499" s="33">
        <v>0</v>
      </c>
      <c r="H499" s="33">
        <v>20.6</v>
      </c>
      <c r="I499" s="33">
        <v>86.47999999999999</v>
      </c>
      <c r="J499" s="34">
        <v>0</v>
      </c>
      <c r="K499" s="34">
        <v>0</v>
      </c>
      <c r="L499" s="34">
        <v>0</v>
      </c>
      <c r="M499" s="34">
        <v>0</v>
      </c>
      <c r="N499" s="34">
        <v>19.8</v>
      </c>
      <c r="O499" s="34">
        <v>0.4</v>
      </c>
      <c r="P499" s="34">
        <v>0.4</v>
      </c>
      <c r="Q499" s="34">
        <v>0</v>
      </c>
      <c r="R499" s="34">
        <v>0</v>
      </c>
      <c r="S499" s="34">
        <v>1</v>
      </c>
      <c r="T499" s="34">
        <v>0.6</v>
      </c>
      <c r="U499" s="34">
        <v>12</v>
      </c>
      <c r="V499" s="34">
        <v>240</v>
      </c>
      <c r="W499" s="34">
        <v>14</v>
      </c>
      <c r="X499" s="34">
        <v>8</v>
      </c>
      <c r="Y499" s="34">
        <v>14</v>
      </c>
      <c r="Z499" s="34">
        <v>2.8</v>
      </c>
      <c r="AA499" s="34">
        <v>0</v>
      </c>
      <c r="AB499" s="34">
        <v>0</v>
      </c>
      <c r="AC499" s="34">
        <v>0</v>
      </c>
      <c r="AD499" s="34">
        <v>0.2</v>
      </c>
      <c r="AE499" s="34">
        <v>0.02</v>
      </c>
      <c r="AF499" s="34">
        <v>0.02</v>
      </c>
      <c r="AG499" s="34">
        <v>0.2</v>
      </c>
      <c r="AH499" s="34">
        <v>0.4</v>
      </c>
      <c r="AI499" s="34">
        <v>4</v>
      </c>
      <c r="AJ499" s="34">
        <v>0.4</v>
      </c>
      <c r="AK499" s="34">
        <v>16</v>
      </c>
      <c r="AL499" s="34">
        <v>20</v>
      </c>
      <c r="AM499" s="34">
        <v>28</v>
      </c>
      <c r="AN499" s="34">
        <v>28</v>
      </c>
      <c r="AO499" s="34">
        <v>4</v>
      </c>
      <c r="AP499" s="34">
        <v>16</v>
      </c>
      <c r="AQ499" s="34">
        <v>4</v>
      </c>
      <c r="AR499" s="34">
        <v>14</v>
      </c>
      <c r="AS499" s="34">
        <v>26</v>
      </c>
      <c r="AT499" s="34">
        <v>16</v>
      </c>
      <c r="AU499" s="34">
        <v>116</v>
      </c>
      <c r="AV499" s="34">
        <v>10</v>
      </c>
      <c r="AW499" s="34">
        <v>22</v>
      </c>
      <c r="AX499" s="34">
        <v>64</v>
      </c>
      <c r="AY499" s="34">
        <v>0</v>
      </c>
      <c r="AZ499" s="34">
        <v>20</v>
      </c>
      <c r="BA499" s="34">
        <v>24</v>
      </c>
      <c r="BB499" s="34">
        <v>10</v>
      </c>
      <c r="BC499" s="34">
        <v>8</v>
      </c>
      <c r="BD499" s="34">
        <v>0</v>
      </c>
      <c r="BE499" s="34">
        <v>0</v>
      </c>
      <c r="BF499" s="34">
        <v>0</v>
      </c>
      <c r="BG499" s="34">
        <v>0</v>
      </c>
      <c r="BH499" s="34">
        <v>0</v>
      </c>
      <c r="BI499" s="34">
        <v>0</v>
      </c>
      <c r="BJ499" s="34">
        <v>0</v>
      </c>
      <c r="BK499" s="34">
        <v>0</v>
      </c>
      <c r="BL499" s="34">
        <v>0</v>
      </c>
      <c r="BM499" s="34">
        <v>0</v>
      </c>
      <c r="BN499" s="34">
        <v>0</v>
      </c>
      <c r="BO499" s="34">
        <v>0</v>
      </c>
      <c r="BP499" s="34">
        <v>0</v>
      </c>
      <c r="BQ499" s="34">
        <v>0</v>
      </c>
      <c r="BR499" s="34">
        <v>0</v>
      </c>
      <c r="BS499" s="34">
        <v>0</v>
      </c>
      <c r="BT499" s="34">
        <v>0</v>
      </c>
      <c r="BU499" s="34">
        <v>0</v>
      </c>
      <c r="BV499" s="34">
        <v>0</v>
      </c>
      <c r="BW499" s="34">
        <v>0</v>
      </c>
      <c r="BX499" s="34">
        <v>0</v>
      </c>
      <c r="BY499" s="34">
        <v>0</v>
      </c>
      <c r="BZ499" s="34">
        <v>0</v>
      </c>
      <c r="CA499" s="34">
        <v>0</v>
      </c>
      <c r="CB499" s="34">
        <v>176.2</v>
      </c>
      <c r="CC499" s="33">
        <v>9.84</v>
      </c>
      <c r="CE499" s="31">
        <v>0</v>
      </c>
      <c r="CG499" s="31">
        <v>4</v>
      </c>
      <c r="CH499" s="31">
        <v>4</v>
      </c>
      <c r="CI499" s="31">
        <v>4</v>
      </c>
      <c r="CJ499" s="31">
        <v>400</v>
      </c>
      <c r="CK499" s="31">
        <v>182</v>
      </c>
      <c r="CL499" s="31">
        <v>291</v>
      </c>
      <c r="CM499" s="31">
        <v>0.6</v>
      </c>
      <c r="CN499" s="31">
        <v>0.6</v>
      </c>
      <c r="CO499" s="31">
        <v>0.6</v>
      </c>
      <c r="CP499" s="31">
        <v>0</v>
      </c>
      <c r="CQ499" s="31">
        <v>0</v>
      </c>
      <c r="CR499" s="31">
        <v>8.1999999999999993</v>
      </c>
    </row>
    <row r="500" spans="1:96" s="28" customFormat="1">
      <c r="A500" s="28" t="str">
        <f>"12/2"</f>
        <v>12/2</v>
      </c>
      <c r="B500" s="29" t="s">
        <v>121</v>
      </c>
      <c r="C500" s="30" t="str">
        <f>"200"</f>
        <v>200</v>
      </c>
      <c r="D500" s="30">
        <v>1.8</v>
      </c>
      <c r="E500" s="30">
        <v>0</v>
      </c>
      <c r="F500" s="30">
        <v>0.4</v>
      </c>
      <c r="G500" s="30">
        <v>0.4</v>
      </c>
      <c r="H500" s="30">
        <v>20.6</v>
      </c>
      <c r="I500" s="30">
        <v>88.96</v>
      </c>
      <c r="J500" s="18">
        <v>0</v>
      </c>
      <c r="K500" s="18">
        <v>0</v>
      </c>
      <c r="L500" s="18">
        <v>0</v>
      </c>
      <c r="M500" s="18">
        <v>0</v>
      </c>
      <c r="N500" s="18">
        <v>16.2</v>
      </c>
      <c r="O500" s="18">
        <v>0</v>
      </c>
      <c r="P500" s="18">
        <v>4.4000000000000004</v>
      </c>
      <c r="Q500" s="18">
        <v>0</v>
      </c>
      <c r="R500" s="18">
        <v>0</v>
      </c>
      <c r="S500" s="18">
        <v>2.6</v>
      </c>
      <c r="T500" s="18">
        <v>1</v>
      </c>
      <c r="U500" s="18">
        <v>26</v>
      </c>
      <c r="V500" s="18">
        <v>394</v>
      </c>
      <c r="W500" s="18">
        <v>68</v>
      </c>
      <c r="X500" s="18">
        <v>26</v>
      </c>
      <c r="Y500" s="18">
        <v>46</v>
      </c>
      <c r="Z500" s="18">
        <v>0.6</v>
      </c>
      <c r="AA500" s="18">
        <v>0</v>
      </c>
      <c r="AB500" s="18">
        <v>100</v>
      </c>
      <c r="AC500" s="18">
        <v>16</v>
      </c>
      <c r="AD500" s="18">
        <v>0.4</v>
      </c>
      <c r="AE500" s="18">
        <v>0.08</v>
      </c>
      <c r="AF500" s="18">
        <v>0.06</v>
      </c>
      <c r="AG500" s="18">
        <v>0.4</v>
      </c>
      <c r="AH500" s="18">
        <v>0.6</v>
      </c>
      <c r="AI500" s="18">
        <v>120</v>
      </c>
      <c r="AJ500" s="18">
        <v>0</v>
      </c>
      <c r="AK500" s="18">
        <v>70</v>
      </c>
      <c r="AL500" s="18">
        <v>54</v>
      </c>
      <c r="AM500" s="18">
        <v>40</v>
      </c>
      <c r="AN500" s="18">
        <v>72</v>
      </c>
      <c r="AO500" s="18">
        <v>26</v>
      </c>
      <c r="AP500" s="18">
        <v>26</v>
      </c>
      <c r="AQ500" s="18">
        <v>12</v>
      </c>
      <c r="AR500" s="18">
        <v>54</v>
      </c>
      <c r="AS500" s="18">
        <v>86</v>
      </c>
      <c r="AT500" s="18">
        <v>112</v>
      </c>
      <c r="AU500" s="18">
        <v>198</v>
      </c>
      <c r="AV500" s="18">
        <v>30</v>
      </c>
      <c r="AW500" s="18">
        <v>164</v>
      </c>
      <c r="AX500" s="18">
        <v>164</v>
      </c>
      <c r="AY500" s="18">
        <v>0</v>
      </c>
      <c r="AZ500" s="18">
        <v>80</v>
      </c>
      <c r="BA500" s="18">
        <v>56</v>
      </c>
      <c r="BB500" s="18">
        <v>28</v>
      </c>
      <c r="BC500" s="18">
        <v>18</v>
      </c>
      <c r="BD500" s="18">
        <v>0</v>
      </c>
      <c r="BE500" s="18">
        <v>0</v>
      </c>
      <c r="BF500" s="18">
        <v>0</v>
      </c>
      <c r="BG500" s="18">
        <v>0</v>
      </c>
      <c r="BH500" s="18">
        <v>0</v>
      </c>
      <c r="BI500" s="18">
        <v>0</v>
      </c>
      <c r="BJ500" s="18">
        <v>0</v>
      </c>
      <c r="BK500" s="18">
        <v>0</v>
      </c>
      <c r="BL500" s="18">
        <v>0</v>
      </c>
      <c r="BM500" s="18">
        <v>0</v>
      </c>
      <c r="BN500" s="18">
        <v>0</v>
      </c>
      <c r="BO500" s="18">
        <v>0</v>
      </c>
      <c r="BP500" s="18">
        <v>0</v>
      </c>
      <c r="BQ500" s="18">
        <v>0</v>
      </c>
      <c r="BR500" s="18">
        <v>0</v>
      </c>
      <c r="BS500" s="18">
        <v>0</v>
      </c>
      <c r="BT500" s="18">
        <v>0</v>
      </c>
      <c r="BU500" s="18">
        <v>0</v>
      </c>
      <c r="BV500" s="18">
        <v>0</v>
      </c>
      <c r="BW500" s="18">
        <v>0</v>
      </c>
      <c r="BX500" s="18">
        <v>0</v>
      </c>
      <c r="BY500" s="18">
        <v>0</v>
      </c>
      <c r="BZ500" s="18">
        <v>0</v>
      </c>
      <c r="CA500" s="18">
        <v>0</v>
      </c>
      <c r="CB500" s="18">
        <v>173.6</v>
      </c>
      <c r="CC500" s="30">
        <v>43.2</v>
      </c>
      <c r="CE500" s="28">
        <v>16.670000000000002</v>
      </c>
      <c r="CG500" s="28">
        <v>3.64</v>
      </c>
      <c r="CH500" s="28">
        <v>3.64</v>
      </c>
      <c r="CI500" s="28">
        <v>3.64</v>
      </c>
      <c r="CJ500" s="28">
        <v>363.64</v>
      </c>
      <c r="CK500" s="28">
        <v>149.09</v>
      </c>
      <c r="CL500" s="28">
        <v>256.36</v>
      </c>
      <c r="CM500" s="28">
        <v>0</v>
      </c>
      <c r="CN500" s="28">
        <v>0</v>
      </c>
      <c r="CO500" s="28">
        <v>0</v>
      </c>
      <c r="CP500" s="28">
        <v>0</v>
      </c>
      <c r="CQ500" s="28">
        <v>0</v>
      </c>
      <c r="CR500" s="28">
        <v>36</v>
      </c>
    </row>
    <row r="501" spans="1:96" s="38" customFormat="1" ht="11.4">
      <c r="B501" s="35" t="s">
        <v>107</v>
      </c>
      <c r="C501" s="36"/>
      <c r="D501" s="36">
        <v>27.38</v>
      </c>
      <c r="E501" s="36">
        <v>11.96</v>
      </c>
      <c r="F501" s="36">
        <v>22.66</v>
      </c>
      <c r="G501" s="36">
        <v>10.96</v>
      </c>
      <c r="H501" s="36">
        <v>129.65</v>
      </c>
      <c r="I501" s="36">
        <v>814.5</v>
      </c>
      <c r="J501" s="37">
        <v>8.99</v>
      </c>
      <c r="K501" s="37">
        <v>6.78</v>
      </c>
      <c r="L501" s="37">
        <v>0</v>
      </c>
      <c r="M501" s="37">
        <v>0</v>
      </c>
      <c r="N501" s="37">
        <v>48.1</v>
      </c>
      <c r="O501" s="37">
        <v>67.739999999999995</v>
      </c>
      <c r="P501" s="37">
        <v>13.81</v>
      </c>
      <c r="Q501" s="37">
        <v>0</v>
      </c>
      <c r="R501" s="37">
        <v>0</v>
      </c>
      <c r="S501" s="37">
        <v>4.3099999999999996</v>
      </c>
      <c r="T501" s="37">
        <v>7.85</v>
      </c>
      <c r="U501" s="37">
        <v>1031.6099999999999</v>
      </c>
      <c r="V501" s="37">
        <v>1484.5</v>
      </c>
      <c r="W501" s="37">
        <v>178.16</v>
      </c>
      <c r="X501" s="37">
        <v>110.57</v>
      </c>
      <c r="Y501" s="37">
        <v>431.75</v>
      </c>
      <c r="Z501" s="37">
        <v>8.5</v>
      </c>
      <c r="AA501" s="37">
        <v>19.82</v>
      </c>
      <c r="AB501" s="37">
        <v>993.58</v>
      </c>
      <c r="AC501" s="37">
        <v>223.4</v>
      </c>
      <c r="AD501" s="37">
        <v>6.69</v>
      </c>
      <c r="AE501" s="37">
        <v>0.31</v>
      </c>
      <c r="AF501" s="37">
        <v>0.3</v>
      </c>
      <c r="AG501" s="37">
        <v>5.44</v>
      </c>
      <c r="AH501" s="37">
        <v>10.57</v>
      </c>
      <c r="AI501" s="37">
        <v>149.96</v>
      </c>
      <c r="AJ501" s="37">
        <v>0.4</v>
      </c>
      <c r="AK501" s="37">
        <v>1209.5</v>
      </c>
      <c r="AL501" s="37">
        <v>1014</v>
      </c>
      <c r="AM501" s="37">
        <v>1767.33</v>
      </c>
      <c r="AN501" s="37">
        <v>1575.52</v>
      </c>
      <c r="AO501" s="37">
        <v>492.48</v>
      </c>
      <c r="AP501" s="37">
        <v>908.16</v>
      </c>
      <c r="AQ501" s="37">
        <v>285.31</v>
      </c>
      <c r="AR501" s="37">
        <v>1165.07</v>
      </c>
      <c r="AS501" s="37">
        <v>1269.72</v>
      </c>
      <c r="AT501" s="37">
        <v>1334.44</v>
      </c>
      <c r="AU501" s="37">
        <v>2335.25</v>
      </c>
      <c r="AV501" s="37">
        <v>724.03</v>
      </c>
      <c r="AW501" s="37">
        <v>1218.22</v>
      </c>
      <c r="AX501" s="37">
        <v>5659.28</v>
      </c>
      <c r="AY501" s="37">
        <v>185.96</v>
      </c>
      <c r="AZ501" s="37">
        <v>1553.4</v>
      </c>
      <c r="BA501" s="37">
        <v>1099.68</v>
      </c>
      <c r="BB501" s="37">
        <v>793.96</v>
      </c>
      <c r="BC501" s="37">
        <v>413.39</v>
      </c>
      <c r="BD501" s="37">
        <v>0.1</v>
      </c>
      <c r="BE501" s="37">
        <v>0.05</v>
      </c>
      <c r="BF501" s="37">
        <v>0.02</v>
      </c>
      <c r="BG501" s="37">
        <v>0.06</v>
      </c>
      <c r="BH501" s="37">
        <v>0.06</v>
      </c>
      <c r="BI501" s="37">
        <v>0.28999999999999998</v>
      </c>
      <c r="BJ501" s="37">
        <v>0</v>
      </c>
      <c r="BK501" s="37">
        <v>1.58</v>
      </c>
      <c r="BL501" s="37">
        <v>0</v>
      </c>
      <c r="BM501" s="37">
        <v>0.63</v>
      </c>
      <c r="BN501" s="37">
        <v>0.03</v>
      </c>
      <c r="BO501" s="37">
        <v>0.06</v>
      </c>
      <c r="BP501" s="37">
        <v>0</v>
      </c>
      <c r="BQ501" s="37">
        <v>0.06</v>
      </c>
      <c r="BR501" s="37">
        <v>0.09</v>
      </c>
      <c r="BS501" s="37">
        <v>2.86</v>
      </c>
      <c r="BT501" s="37">
        <v>0</v>
      </c>
      <c r="BU501" s="37">
        <v>0</v>
      </c>
      <c r="BV501" s="37">
        <v>5.86</v>
      </c>
      <c r="BW501" s="37">
        <v>0.04</v>
      </c>
      <c r="BX501" s="37">
        <v>0</v>
      </c>
      <c r="BY501" s="37">
        <v>0</v>
      </c>
      <c r="BZ501" s="37">
        <v>0</v>
      </c>
      <c r="CA501" s="37">
        <v>0</v>
      </c>
      <c r="CB501" s="37">
        <v>911.19</v>
      </c>
      <c r="CC501" s="36">
        <f>SUM($CC$491:$CC$500)</f>
        <v>154.23000000000002</v>
      </c>
      <c r="CD501" s="38">
        <f>$I$501/$I$502*100</f>
        <v>52.270174875661802</v>
      </c>
      <c r="CE501" s="38">
        <v>185.42</v>
      </c>
      <c r="CG501" s="38">
        <v>114.4</v>
      </c>
      <c r="CH501" s="38">
        <v>66.91</v>
      </c>
      <c r="CI501" s="38">
        <v>90.66</v>
      </c>
      <c r="CJ501" s="38">
        <v>3262.55</v>
      </c>
      <c r="CK501" s="38">
        <v>1282.78</v>
      </c>
      <c r="CL501" s="38">
        <v>2272.66</v>
      </c>
      <c r="CM501" s="38">
        <v>69.900000000000006</v>
      </c>
      <c r="CN501" s="38">
        <v>42.41</v>
      </c>
      <c r="CO501" s="38">
        <v>56.19</v>
      </c>
      <c r="CP501" s="38">
        <v>1.64</v>
      </c>
      <c r="CQ501" s="38">
        <v>2.06</v>
      </c>
    </row>
    <row r="502" spans="1:96" s="38" customFormat="1" ht="11.4">
      <c r="B502" s="35" t="s">
        <v>108</v>
      </c>
      <c r="C502" s="36"/>
      <c r="D502" s="36">
        <v>48.56</v>
      </c>
      <c r="E502" s="36">
        <v>14.35</v>
      </c>
      <c r="F502" s="36">
        <v>42.17</v>
      </c>
      <c r="G502" s="36">
        <v>13.05</v>
      </c>
      <c r="H502" s="36">
        <v>207.26</v>
      </c>
      <c r="I502" s="36">
        <v>1558.25</v>
      </c>
      <c r="J502" s="37">
        <v>15.13</v>
      </c>
      <c r="K502" s="37">
        <v>6.98</v>
      </c>
      <c r="L502" s="37">
        <v>0</v>
      </c>
      <c r="M502" s="37">
        <v>0</v>
      </c>
      <c r="N502" s="37">
        <v>80.040000000000006</v>
      </c>
      <c r="O502" s="37">
        <v>111.53</v>
      </c>
      <c r="P502" s="37">
        <v>15.69</v>
      </c>
      <c r="Q502" s="37">
        <v>0</v>
      </c>
      <c r="R502" s="37">
        <v>0</v>
      </c>
      <c r="S502" s="37">
        <v>4.57</v>
      </c>
      <c r="T502" s="37">
        <v>11.35</v>
      </c>
      <c r="U502" s="37">
        <v>1641.34</v>
      </c>
      <c r="V502" s="37">
        <v>1713.73</v>
      </c>
      <c r="W502" s="37">
        <v>285.01</v>
      </c>
      <c r="X502" s="37">
        <v>140.83000000000001</v>
      </c>
      <c r="Y502" s="37">
        <v>548.59</v>
      </c>
      <c r="Z502" s="37">
        <v>9.7100000000000009</v>
      </c>
      <c r="AA502" s="37">
        <v>51.02</v>
      </c>
      <c r="AB502" s="37">
        <v>1021.58</v>
      </c>
      <c r="AC502" s="37">
        <v>281.5</v>
      </c>
      <c r="AD502" s="37">
        <v>7.8</v>
      </c>
      <c r="AE502" s="37">
        <v>0.4</v>
      </c>
      <c r="AF502" s="37">
        <v>0.44</v>
      </c>
      <c r="AG502" s="37">
        <v>6.37</v>
      </c>
      <c r="AH502" s="37">
        <v>13.03</v>
      </c>
      <c r="AI502" s="37">
        <v>153.63</v>
      </c>
      <c r="AJ502" s="37">
        <v>0.4</v>
      </c>
      <c r="AK502" s="37">
        <v>1673.15</v>
      </c>
      <c r="AL502" s="37">
        <v>1489.18</v>
      </c>
      <c r="AM502" s="37">
        <v>2518.21</v>
      </c>
      <c r="AN502" s="37">
        <v>1926.02</v>
      </c>
      <c r="AO502" s="37">
        <v>655.58</v>
      </c>
      <c r="AP502" s="37">
        <v>1221.9100000000001</v>
      </c>
      <c r="AQ502" s="37">
        <v>401.19</v>
      </c>
      <c r="AR502" s="37">
        <v>1660.07</v>
      </c>
      <c r="AS502" s="37">
        <v>1509.75</v>
      </c>
      <c r="AT502" s="37">
        <v>1666.65</v>
      </c>
      <c r="AU502" s="37">
        <v>2613.19</v>
      </c>
      <c r="AV502" s="37">
        <v>872.08</v>
      </c>
      <c r="AW502" s="37">
        <v>1474.22</v>
      </c>
      <c r="AX502" s="37">
        <v>7785.78</v>
      </c>
      <c r="AY502" s="37">
        <v>185.96</v>
      </c>
      <c r="AZ502" s="37">
        <v>2246.1</v>
      </c>
      <c r="BA502" s="37">
        <v>1404.73</v>
      </c>
      <c r="BB502" s="37">
        <v>1136.6099999999999</v>
      </c>
      <c r="BC502" s="37">
        <v>591.22</v>
      </c>
      <c r="BD502" s="37">
        <v>0.31</v>
      </c>
      <c r="BE502" s="37">
        <v>0.14000000000000001</v>
      </c>
      <c r="BF502" s="37">
        <v>0.08</v>
      </c>
      <c r="BG502" s="37">
        <v>0.18</v>
      </c>
      <c r="BH502" s="37">
        <v>0.2</v>
      </c>
      <c r="BI502" s="37">
        <v>0.93</v>
      </c>
      <c r="BJ502" s="37">
        <v>0</v>
      </c>
      <c r="BK502" s="37">
        <v>3.53</v>
      </c>
      <c r="BL502" s="37">
        <v>0</v>
      </c>
      <c r="BM502" s="37">
        <v>1.25</v>
      </c>
      <c r="BN502" s="37">
        <v>0.04</v>
      </c>
      <c r="BO502" s="37">
        <v>0.06</v>
      </c>
      <c r="BP502" s="37">
        <v>0</v>
      </c>
      <c r="BQ502" s="37">
        <v>0.18</v>
      </c>
      <c r="BR502" s="37">
        <v>0.28000000000000003</v>
      </c>
      <c r="BS502" s="37">
        <v>4.93</v>
      </c>
      <c r="BT502" s="37">
        <v>0</v>
      </c>
      <c r="BU502" s="37">
        <v>0</v>
      </c>
      <c r="BV502" s="37">
        <v>6.58</v>
      </c>
      <c r="BW502" s="37">
        <v>0.06</v>
      </c>
      <c r="BX502" s="37">
        <v>0</v>
      </c>
      <c r="BY502" s="37">
        <v>0</v>
      </c>
      <c r="BZ502" s="37">
        <v>0</v>
      </c>
      <c r="CA502" s="37">
        <v>0</v>
      </c>
      <c r="CB502" s="37">
        <v>1355.02</v>
      </c>
      <c r="CC502" s="36">
        <v>205.94</v>
      </c>
      <c r="CE502" s="38">
        <v>221.29</v>
      </c>
      <c r="CG502" s="38">
        <v>139.88</v>
      </c>
      <c r="CH502" s="38">
        <v>79.27</v>
      </c>
      <c r="CI502" s="38">
        <v>109.58</v>
      </c>
      <c r="CJ502" s="38">
        <v>5475.25</v>
      </c>
      <c r="CK502" s="38">
        <v>2131.8200000000002</v>
      </c>
      <c r="CL502" s="38">
        <v>3803.54</v>
      </c>
      <c r="CM502" s="38">
        <v>108.85</v>
      </c>
      <c r="CN502" s="38">
        <v>68.849999999999994</v>
      </c>
      <c r="CO502" s="38">
        <v>88.88</v>
      </c>
      <c r="CP502" s="38">
        <v>11.64</v>
      </c>
      <c r="CQ502" s="38">
        <v>2.86</v>
      </c>
    </row>
    <row r="503" spans="1:96" hidden="1">
      <c r="C503" s="16"/>
      <c r="D503" s="16"/>
      <c r="E503" s="16"/>
      <c r="F503" s="16"/>
      <c r="G503" s="16"/>
      <c r="H503" s="16"/>
      <c r="I503" s="16"/>
    </row>
    <row r="504" spans="1:96" hidden="1">
      <c r="B504" s="14" t="s">
        <v>109</v>
      </c>
      <c r="C504" s="16"/>
      <c r="D504" s="16">
        <v>13</v>
      </c>
      <c r="E504" s="16"/>
      <c r="F504" s="16">
        <v>24</v>
      </c>
      <c r="G504" s="16"/>
      <c r="H504" s="16">
        <v>63</v>
      </c>
      <c r="I504" s="16"/>
    </row>
    <row r="505" spans="1:96" hidden="1">
      <c r="C505" s="16"/>
      <c r="D505" s="16"/>
      <c r="E505" s="16"/>
      <c r="F505" s="16"/>
      <c r="G505" s="16"/>
      <c r="H505" s="16"/>
      <c r="I505" s="16"/>
    </row>
    <row r="506" spans="1:96" s="38" customFormat="1" ht="11.4">
      <c r="B506" s="35" t="s">
        <v>182</v>
      </c>
      <c r="C506" s="36"/>
      <c r="D506" s="36">
        <f>$D$29+$D$53+$D$76+$D$99+$D$123+$D$147+$D$171+$D$195+$D$218+$D$242+$D$266+$D$289+$D$312+$D$336+$D$360+$D$384+$D$408+$D$431+$D$455+$D$479+$D$502</f>
        <v>1001.8699999999999</v>
      </c>
      <c r="E506" s="36">
        <f>$E$29+$E$53+$E$76+$E$99+$E$123+$E$147+$E$171+$E$195+$E$218+$E$242+$E$266+$E$289+$E$312+$E$336+$E$360+$E$384+$E$408+$E$431+$E$455+$E$479+$E$502</f>
        <v>455.92000000000007</v>
      </c>
      <c r="F506" s="36">
        <f>$F$29+$F$53+$F$76+$F$99+$F$123+$F$147+$F$171+$F$195+$F$218+$F$242+$F$266+$F$289+$F$312+$F$336+$F$360+$F$384+$F$408+$F$431+$F$455+$F$479+$F$502</f>
        <v>1008.0000000000001</v>
      </c>
      <c r="G506" s="36">
        <f>$G$29+$G$53+$G$76+$G$99+$G$123+$G$147+$G$171+$G$195+$G$218+$G$242+$G$266+$G$289+$G$312+$G$336+$G$360+$G$384+$G$408+$G$431+$G$455+$G$479+$G$502</f>
        <v>261.30000000000007</v>
      </c>
      <c r="H506" s="36">
        <f>$H$29+$H$53+$H$76+$H$99+$H$123+$H$147+$H$171+$H$195+$H$218+$H$242+$H$266+$H$289+$H$312+$H$336+$H$360+$H$384+$H$408+$H$431+$H$455+$H$479+$H$502</f>
        <v>4418.8899999999994</v>
      </c>
      <c r="I506" s="36">
        <f>$I$29+$I$53+$I$76+$I$99+$I$123+$I$147+$I$171+$I$195+$I$218+$I$242+$I$266+$I$289+$I$312+$I$336+$I$360+$I$384+$I$408+$I$431+$I$455+$I$479+$I$502</f>
        <v>30487.8</v>
      </c>
      <c r="J506" s="37">
        <f>$J$29+$J$53+$J$76+$J$99+$J$123+$J$147+$J$171+$J$195+$J$218+$J$242+$J$266+$J$289+$J$312+$J$336+$J$360+$J$384+$J$408+$J$431+$J$455+$J$479+$J$502</f>
        <v>351.12999999999994</v>
      </c>
      <c r="K506" s="37">
        <f>$K$29+$K$53+$K$76+$K$99+$K$123+$K$147+$K$171+$K$195+$K$218+$K$242+$K$266+$K$289+$K$312+$K$336+$K$360+$K$384+$K$408+$K$431+$K$455+$K$479+$K$502</f>
        <v>124.82000000000001</v>
      </c>
      <c r="L506" s="37">
        <f>$L$29+$L$53+$L$76+$L$99+$L$123+$L$147+$L$171+$L$195+$L$218+$L$242+$L$266+$L$289+$L$312+$L$336+$L$360+$L$384+$L$408+$L$431+$L$455+$L$479+$L$502</f>
        <v>0</v>
      </c>
      <c r="M506" s="37">
        <f>$M$29+$M$53+$M$76+$M$99+$M$123+$M$147+$M$171+$M$195+$M$218+$M$242+$M$266+$M$289+$M$312+$M$336+$M$360+$M$384+$M$408+$M$431+$M$455+$M$479+$M$502</f>
        <v>0</v>
      </c>
      <c r="N506" s="37">
        <f>$N$29+$N$53+$N$76+$N$99+$N$123+$N$147+$N$171+$N$195+$N$218+$N$242+$N$266+$N$289+$N$312+$N$336+$N$360+$N$384+$N$408+$N$431+$N$455+$N$479+$N$502</f>
        <v>1490.8799999999997</v>
      </c>
      <c r="O506" s="37">
        <f>$O$29+$O$53+$O$76+$O$99+$O$123+$O$147+$O$171+$O$195+$O$218+$O$242+$O$266+$O$289+$O$312+$O$336+$O$360+$O$384+$O$408+$O$431+$O$455+$O$479+$O$502</f>
        <v>2593.1099999999997</v>
      </c>
      <c r="P506" s="37">
        <f>$P$29+$P$53+$P$76+$P$99+$P$123+$P$147+$P$171+$P$195+$P$218+$P$242+$P$266+$P$289+$P$312+$P$336+$P$360+$P$384+$P$408+$P$431+$P$455+$P$479+$P$502</f>
        <v>334.93</v>
      </c>
      <c r="Q506" s="37">
        <f>$Q$29+$Q$53+$Q$76+$Q$99+$Q$123+$Q$147+$Q$171+$Q$195+$Q$218+$Q$242+$Q$266+$Q$289+$Q$312+$Q$336+$Q$360+$Q$384+$Q$408+$Q$431+$Q$455+$Q$479+$Q$502</f>
        <v>0</v>
      </c>
      <c r="R506" s="37">
        <f>$R$29+$R$53+$R$76+$R$99+$R$123+$R$147+$R$171+$R$195+$R$218+$R$242+$R$266+$R$289+$R$312+$R$336+$R$360+$R$384+$R$408+$R$431+$R$455+$R$479+$R$502</f>
        <v>0</v>
      </c>
      <c r="S506" s="37">
        <f>$S$29+$S$53+$S$76+$S$99+$S$123+$S$147+$S$171+$S$195+$S$218+$S$242+$S$266+$S$289+$S$312+$S$336+$S$360+$S$384+$S$408+$S$431+$S$455+$S$479+$S$502</f>
        <v>74.140000000000015</v>
      </c>
      <c r="T506" s="37">
        <f>$T$29+$T$53+$T$76+$T$99+$T$123+$T$147+$T$171+$T$195+$T$218+$T$242+$T$266+$T$289+$T$312+$T$336+$T$360+$T$384+$T$408+$T$431+$T$455+$T$479+$T$502</f>
        <v>255.1</v>
      </c>
      <c r="U506" s="37">
        <f>$U$29+$U$53+$U$76+$U$99+$U$123+$U$147+$U$171+$U$195+$U$218+$U$242+$U$266+$U$289+$U$312+$U$336+$U$360+$U$384+$U$408+$U$431+$U$455+$U$479+$U$502</f>
        <v>34306.649999999994</v>
      </c>
      <c r="V506" s="37">
        <f>$V$29+$V$53+$V$76+$V$99+$V$123+$V$147+$V$171+$V$195+$V$218+$V$242+$V$266+$V$289+$V$312+$V$336+$V$360+$V$384+$V$408+$V$431+$V$455+$V$479+$V$502</f>
        <v>38358.810000000005</v>
      </c>
      <c r="W506" s="37">
        <f>$W$29+$W$53+$W$76+$W$99+$W$123+$W$147+$W$171+$W$195+$W$218+$W$242+$W$266+$W$289+$W$312+$W$336+$W$360+$W$384+$W$408+$W$431+$W$455+$W$479+$W$502</f>
        <v>7943.23</v>
      </c>
      <c r="X506" s="37">
        <f>$X$29+$X$53+$X$76+$X$99+$X$123+$X$147+$X$171+$X$195+$X$218+$X$242+$X$266+$X$289+$X$312+$X$336+$X$360+$X$384+$X$408+$X$431+$X$455+$X$479+$X$502</f>
        <v>3713.2999999999997</v>
      </c>
      <c r="Y506" s="37">
        <f>$Y$29+$Y$53+$Y$76+$Y$99+$Y$123+$Y$147+$Y$171+$Y$195+$Y$218+$Y$242+$Y$266+$Y$289+$Y$312+$Y$336+$Y$360+$Y$384+$Y$408+$Y$431+$Y$455+$Y$479+$Y$502</f>
        <v>13381.469999999998</v>
      </c>
      <c r="Z506" s="37">
        <f>$Z$29+$Z$53+$Z$76+$Z$99+$Z$123+$Z$147+$Z$171+$Z$195+$Z$218+$Z$242+$Z$266+$Z$289+$Z$312+$Z$336+$Z$360+$Z$384+$Z$408+$Z$431+$Z$455+$Z$479+$Z$502</f>
        <v>208.20999999999998</v>
      </c>
      <c r="AA506" s="37">
        <f>$AA$29+$AA$53+$AA$76+$AA$99+$AA$123+$AA$147+$AA$171+$AA$195+$AA$218+$AA$242+$AA$266+$AA$289+$AA$312+$AA$336+$AA$360+$AA$384+$AA$408+$AA$431+$AA$455+$AA$479+$AA$502</f>
        <v>2523</v>
      </c>
      <c r="AB506" s="37">
        <f>$AB$29+$AB$53+$AB$76+$AB$99+$AB$123+$AB$147+$AB$171+$AB$195+$AB$218+$AB$242+$AB$266+$AB$289+$AB$312+$AB$336+$AB$360+$AB$384+$AB$408+$AB$431+$AB$455+$AB$479+$AB$502</f>
        <v>77389.06</v>
      </c>
      <c r="AC506" s="37">
        <f>$AC$29+$AC$53+$AC$76+$AC$99+$AC$123+$AC$147+$AC$171+$AC$195+$AC$218+$AC$242+$AC$266+$AC$289+$AC$312+$AC$336+$AC$360+$AC$384+$AC$408+$AC$431+$AC$455+$AC$479+$AC$502</f>
        <v>17662.510000000002</v>
      </c>
      <c r="AD506" s="37">
        <f>$AD$29+$AD$53+$AD$76+$AD$99+$AD$123+$AD$147+$AD$171+$AD$195+$AD$218+$AD$242+$AD$266+$AD$289+$AD$312+$AD$336+$AD$360+$AD$384+$AD$408+$AD$431+$AD$455+$AD$479+$AD$502</f>
        <v>158.14000000000001</v>
      </c>
      <c r="AE506" s="37">
        <f>$AE$29+$AE$53+$AE$76+$AE$99+$AE$123+$AE$147+$AE$171+$AE$195+$AE$218+$AE$242+$AE$266+$AE$289+$AE$312+$AE$336+$AE$360+$AE$384+$AE$408+$AE$431+$AE$455+$AE$479+$AE$502</f>
        <v>11.8</v>
      </c>
      <c r="AF506" s="37">
        <f>$AF$29+$AF$53+$AF$76+$AF$99+$AF$123+$AF$147+$AF$171+$AF$195+$AF$218+$AF$242+$AF$266+$AF$289+$AF$312+$AF$336+$AF$360+$AF$384+$AF$408+$AF$431+$AF$455+$AF$479+$AF$502</f>
        <v>13.15</v>
      </c>
      <c r="AG506" s="37">
        <f>$AG$29+$AG$53+$AG$76+$AG$99+$AG$123+$AG$147+$AG$171+$AG$195+$AG$218+$AG$242+$AG$266+$AG$289+$AG$312+$AG$336+$AG$360+$AG$384+$AG$408+$AG$431+$AG$455+$AG$479+$AG$502</f>
        <v>154.85</v>
      </c>
      <c r="AH506" s="37">
        <f>$AH$29+$AH$53+$AH$76+$AH$99+$AH$123+$AH$147+$AH$171+$AH$195+$AH$218+$AH$242+$AH$266+$AH$289+$AH$312+$AH$336+$AH$360+$AH$384+$AH$408+$AH$431+$AH$455+$AH$479+$AH$502</f>
        <v>374.21999999999997</v>
      </c>
      <c r="AI506" s="37">
        <f>$AI$29+$AI$53+$AI$76+$AI$99+$AI$123+$AI$147+$AI$171+$AI$195+$AI$218+$AI$242+$AI$266+$AI$289+$AI$312+$AI$336+$AI$360+$AI$384+$AI$408+$AI$431+$AI$455+$AI$479+$AI$502</f>
        <v>1645.87</v>
      </c>
      <c r="AJ506" s="37">
        <f>$AJ$29+$AJ$53+$AJ$76+$AJ$99+$AJ$123+$AJ$147+$AJ$171+$AJ$195+$AJ$218+$AJ$242+$AJ$266+$AJ$289+$AJ$312+$AJ$336+$AJ$360+$AJ$384+$AJ$408+$AJ$431+$AJ$455+$AJ$479+$AJ$502</f>
        <v>2</v>
      </c>
      <c r="AK506" s="37">
        <f>$AK$29+$AK$53+$AK$76+$AK$99+$AK$123+$AK$147+$AK$171+$AK$195+$AK$218+$AK$242+$AK$266+$AK$289+$AK$312+$AK$336+$AK$360+$AK$384+$AK$408+$AK$431+$AK$455+$AK$479+$AK$502</f>
        <v>44024.06</v>
      </c>
      <c r="AL506" s="37">
        <f>$AL$29+$AL$53+$AL$76+$AL$99+$AL$123+$AL$147+$AL$171+$AL$195+$AL$218+$AL$242+$AL$266+$AL$289+$AL$312+$AL$336+$AL$360+$AL$384+$AL$408+$AL$431+$AL$455+$AL$479+$AL$502</f>
        <v>40764.239999999991</v>
      </c>
      <c r="AM506" s="37">
        <f>$AM$29+$AM$53+$AM$76+$AM$99+$AM$123+$AM$147+$AM$171+$AM$195+$AM$218+$AM$242+$AM$266+$AM$289+$AM$312+$AM$336+$AM$360+$AM$384+$AM$408+$AM$431+$AM$455+$AM$479+$AM$502</f>
        <v>68391.520000000004</v>
      </c>
      <c r="AN506" s="37">
        <f>$AN$29+$AN$53+$AN$76+$AN$99+$AN$123+$AN$147+$AN$171+$AN$195+$AN$218+$AN$242+$AN$266+$AN$289+$AN$312+$AN$336+$AN$360+$AN$384+$AN$408+$AN$431+$AN$455+$AN$479+$AN$502</f>
        <v>52707.759999999995</v>
      </c>
      <c r="AO506" s="37">
        <f>$AO$29+$AO$53+$AO$76+$AO$99+$AO$123+$AO$147+$AO$171+$AO$195+$AO$218+$AO$242+$AO$266+$AO$289+$AO$312+$AO$336+$AO$360+$AO$384+$AO$408+$AO$431+$AO$455+$AO$479+$AO$502</f>
        <v>18398.370000000003</v>
      </c>
      <c r="AP506" s="37">
        <f>$AP$29+$AP$53+$AP$76+$AP$99+$AP$123+$AP$147+$AP$171+$AP$195+$AP$218+$AP$242+$AP$266+$AP$289+$AP$312+$AP$336+$AP$360+$AP$384+$AP$408+$AP$431+$AP$455+$AP$479+$AP$502</f>
        <v>33895.369999999995</v>
      </c>
      <c r="AQ506" s="37">
        <f>$AQ$29+$AQ$53+$AQ$76+$AQ$99+$AQ$123+$AQ$147+$AQ$171+$AQ$195+$AQ$218+$AQ$242+$AQ$266+$AQ$289+$AQ$312+$AQ$336+$AQ$360+$AQ$384+$AQ$408+$AQ$431+$AQ$455+$AQ$479+$AQ$502</f>
        <v>9681.6400000000012</v>
      </c>
      <c r="AR506" s="37">
        <f>$AR$29+$AR$53+$AR$76+$AR$99+$AR$123+$AR$147+$AR$171+$AR$195+$AR$218+$AR$242+$AR$266+$AR$289+$AR$312+$AR$336+$AR$360+$AR$384+$AR$408+$AR$431+$AR$455+$AR$479+$AR$502</f>
        <v>42662.509999999995</v>
      </c>
      <c r="AS506" s="37">
        <f>$AS$29+$AS$53+$AS$76+$AS$99+$AS$123+$AS$147+$AS$171+$AS$195+$AS$218+$AS$242+$AS$266+$AS$289+$AS$312+$AS$336+$AS$360+$AS$384+$AS$408+$AS$431+$AS$455+$AS$479+$AS$502</f>
        <v>28005.379999999997</v>
      </c>
      <c r="AT506" s="37">
        <f>$AT$29+$AT$53+$AT$76+$AT$99+$AT$123+$AT$147+$AT$171+$AT$195+$AT$218+$AT$242+$AT$266+$AT$289+$AT$312+$AT$336+$AT$360+$AT$384+$AT$408+$AT$431+$AT$455+$AT$479+$AT$502</f>
        <v>34024.17</v>
      </c>
      <c r="AU506" s="37">
        <f>$AU$29+$AU$53+$AU$76+$AU$99+$AU$123+$AU$147+$AU$171+$AU$195+$AU$218+$AU$242+$AU$266+$AU$289+$AU$312+$AU$336+$AU$360+$AU$384+$AU$408+$AU$431+$AU$455+$AU$479+$AU$502</f>
        <v>45191.090000000011</v>
      </c>
      <c r="AV506" s="37">
        <f>$AV$29+$AV$53+$AV$76+$AV$99+$AV$123+$AV$147+$AV$171+$AV$195+$AV$218+$AV$242+$AV$266+$AV$289+$AV$312+$AV$336+$AV$360+$AV$384+$AV$408+$AV$431+$AV$455+$AV$479+$AV$502</f>
        <v>21494.090000000004</v>
      </c>
      <c r="AW506" s="37">
        <f>$AW$29+$AW$53+$AW$76+$AW$99+$AW$123+$AW$147+$AW$171+$AW$195+$AW$218+$AW$242+$AW$266+$AW$289+$AW$312+$AW$336+$AW$360+$AW$384+$AW$408+$AW$431+$AW$455+$AW$479+$AW$502</f>
        <v>25632.840000000004</v>
      </c>
      <c r="AX506" s="37">
        <f>$AX$29+$AX$53+$AX$76+$AX$99+$AX$123+$AX$147+$AX$171+$AX$195+$AX$218+$AX$242+$AX$266+$AX$289+$AX$312+$AX$336+$AX$360+$AX$384+$AX$408+$AX$431+$AX$455+$AX$479+$AX$502</f>
        <v>142287.78999999998</v>
      </c>
      <c r="AY506" s="37">
        <f>$AY$29+$AY$53+$AY$76+$AY$99+$AY$123+$AY$147+$AY$171+$AY$195+$AY$218+$AY$242+$AY$266+$AY$289+$AY$312+$AY$336+$AY$360+$AY$384+$AY$408+$AY$431+$AY$455+$AY$479+$AY$502</f>
        <v>1584.2299999999998</v>
      </c>
      <c r="AZ506" s="37">
        <f>$AZ$29+$AZ$53+$AZ$76+$AZ$99+$AZ$123+$AZ$147+$AZ$171+$AZ$195+$AZ$218+$AZ$242+$AZ$266+$AZ$289+$AZ$312+$AZ$336+$AZ$360+$AZ$384+$AZ$408+$AZ$431+$AZ$455+$AZ$479+$AZ$502</f>
        <v>44365.76999999999</v>
      </c>
      <c r="BA506" s="37">
        <f>$BA$29+$BA$53+$BA$76+$BA$99+$BA$123+$BA$147+$BA$171+$BA$195+$BA$218+$BA$242+$BA$266+$BA$289+$BA$312+$BA$336+$BA$360+$BA$384+$BA$408+$BA$431+$BA$455+$BA$479+$BA$502</f>
        <v>29402.860000000004</v>
      </c>
      <c r="BB506" s="37">
        <f>$BB$29+$BB$53+$BB$76+$BB$99+$BB$123+$BB$147+$BB$171+$BB$195+$BB$218+$BB$242+$BB$266+$BB$289+$BB$312+$BB$336+$BB$360+$BB$384+$BB$408+$BB$431+$BB$455+$BB$479+$BB$502</f>
        <v>31820.079999999998</v>
      </c>
      <c r="BC506" s="37">
        <f>$BC$29+$BC$53+$BC$76+$BC$99+$BC$123+$BC$147+$BC$171+$BC$195+$BC$218+$BC$242+$BC$266+$BC$289+$BC$312+$BC$336+$BC$360+$BC$384+$BC$408+$BC$431+$BC$455+$BC$479+$BC$502</f>
        <v>13809.13</v>
      </c>
      <c r="BD506" s="37">
        <f>$BD$29+$BD$53+$BD$76+$BD$99+$BD$123+$BD$147+$BD$171+$BD$195+$BD$218+$BD$242+$BD$266+$BD$289+$BD$312+$BD$336+$BD$360+$BD$384+$BD$408+$BD$431+$BD$455+$BD$479+$BD$502</f>
        <v>5.0200000000000005</v>
      </c>
      <c r="BE506" s="37">
        <f>$BE$29+$BE$53+$BE$76+$BE$99+$BE$123+$BE$147+$BE$171+$BE$195+$BE$218+$BE$242+$BE$266+$BE$289+$BE$312+$BE$336+$BE$360+$BE$384+$BE$408+$BE$431+$BE$455+$BE$479+$BE$502</f>
        <v>2.3700000000000006</v>
      </c>
      <c r="BF506" s="37">
        <f>$BF$29+$BF$53+$BF$76+$BF$99+$BF$123+$BF$147+$BF$171+$BF$195+$BF$218+$BF$242+$BF$266+$BF$289+$BF$312+$BF$336+$BF$360+$BF$384+$BF$408+$BF$431+$BF$455+$BF$479+$BF$502</f>
        <v>1.5500000000000005</v>
      </c>
      <c r="BG506" s="37">
        <f>$BG$29+$BG$53+$BG$76+$BG$99+$BG$123+$BG$147+$BG$171+$BG$195+$BG$218+$BG$242+$BG$266+$BG$289+$BG$312+$BG$336+$BG$360+$BG$384+$BG$408+$BG$431+$BG$455+$BG$479+$BG$502</f>
        <v>3.7700000000000009</v>
      </c>
      <c r="BH506" s="37">
        <f>$BH$29+$BH$53+$BH$76+$BH$99+$BH$123+$BH$147+$BH$171+$BH$195+$BH$218+$BH$242+$BH$266+$BH$289+$BH$312+$BH$336+$BH$360+$BH$384+$BH$408+$BH$431+$BH$455+$BH$479+$BH$502</f>
        <v>4.1099999999999994</v>
      </c>
      <c r="BI506" s="37">
        <f>$BI$29+$BI$53+$BI$76+$BI$99+$BI$123+$BI$147+$BI$171+$BI$195+$BI$218+$BI$242+$BI$266+$BI$289+$BI$312+$BI$336+$BI$360+$BI$384+$BI$408+$BI$431+$BI$455+$BI$479+$BI$502</f>
        <v>16.910000000000004</v>
      </c>
      <c r="BJ506" s="37">
        <f>$BJ$29+$BJ$53+$BJ$76+$BJ$99+$BJ$123+$BJ$147+$BJ$171+$BJ$195+$BJ$218+$BJ$242+$BJ$266+$BJ$289+$BJ$312+$BJ$336+$BJ$360+$BJ$384+$BJ$408+$BJ$431+$BJ$455+$BJ$479+$BJ$502</f>
        <v>0.22</v>
      </c>
      <c r="BK506" s="37">
        <f>$BK$29+$BK$53+$BK$76+$BK$99+$BK$123+$BK$147+$BK$171+$BK$195+$BK$218+$BK$242+$BK$266+$BK$289+$BK$312+$BK$336+$BK$360+$BK$384+$BK$408+$BK$431+$BK$455+$BK$479+$BK$502</f>
        <v>65.62</v>
      </c>
      <c r="BL506" s="37">
        <f>$BL$29+$BL$53+$BL$76+$BL$99+$BL$123+$BL$147+$BL$171+$BL$195+$BL$218+$BL$242+$BL$266+$BL$289+$BL$312+$BL$336+$BL$360+$BL$384+$BL$408+$BL$431+$BL$455+$BL$479+$BL$502</f>
        <v>0.14000000000000001</v>
      </c>
      <c r="BM506" s="37">
        <f>$BM$29+$BM$53+$BM$76+$BM$99+$BM$123+$BM$147+$BM$171+$BM$195+$BM$218+$BM$242+$BM$266+$BM$289+$BM$312+$BM$336+$BM$360+$BM$384+$BM$408+$BM$431+$BM$455+$BM$479+$BM$502</f>
        <v>23.69</v>
      </c>
      <c r="BN506" s="37">
        <f>$BN$29+$BN$53+$BN$76+$BN$99+$BN$123+$BN$147+$BN$171+$BN$195+$BN$218+$BN$242+$BN$266+$BN$289+$BN$312+$BN$336+$BN$360+$BN$384+$BN$408+$BN$431+$BN$455+$BN$479+$BN$502</f>
        <v>0.80000000000000016</v>
      </c>
      <c r="BO506" s="37">
        <f>$BO$29+$BO$53+$BO$76+$BO$99+$BO$123+$BO$147+$BO$171+$BO$195+$BO$218+$BO$242+$BO$266+$BO$289+$BO$312+$BO$336+$BO$360+$BO$384+$BO$408+$BO$431+$BO$455+$BO$479+$BO$502</f>
        <v>1.1500000000000004</v>
      </c>
      <c r="BP506" s="37">
        <f>$BP$29+$BP$53+$BP$76+$BP$99+$BP$123+$BP$147+$BP$171+$BP$195+$BP$218+$BP$242+$BP$266+$BP$289+$BP$312+$BP$336+$BP$360+$BP$384+$BP$408+$BP$431+$BP$455+$BP$479+$BP$502</f>
        <v>0</v>
      </c>
      <c r="BQ506" s="37">
        <f>$BQ$29+$BQ$53+$BQ$76+$BQ$99+$BQ$123+$BQ$147+$BQ$171+$BQ$195+$BQ$218+$BQ$242+$BQ$266+$BQ$289+$BQ$312+$BQ$336+$BQ$360+$BQ$384+$BQ$408+$BQ$431+$BQ$455+$BQ$479+$BQ$502</f>
        <v>3.18</v>
      </c>
      <c r="BR506" s="37">
        <f>$BR$29+$BR$53+$BR$76+$BR$99+$BR$123+$BR$147+$BR$171+$BR$195+$BR$218+$BR$242+$BR$266+$BR$289+$BR$312+$BR$336+$BR$360+$BR$384+$BR$408+$BR$431+$BR$455+$BR$479+$BR$502</f>
        <v>5.1000000000000005</v>
      </c>
      <c r="BS506" s="37">
        <f>$BS$29+$BS$53+$BS$76+$BS$99+$BS$123+$BS$147+$BS$171+$BS$195+$BS$218+$BS$242+$BS$266+$BS$289+$BS$312+$BS$336+$BS$360+$BS$384+$BS$408+$BS$431+$BS$455+$BS$479+$BS$502</f>
        <v>103.46000000000004</v>
      </c>
      <c r="BT506" s="37">
        <f>$BT$29+$BT$53+$BT$76+$BT$99+$BT$123+$BT$147+$BT$171+$BT$195+$BT$218+$BT$242+$BT$266+$BT$289+$BT$312+$BT$336+$BT$360+$BT$384+$BT$408+$BT$431+$BT$455+$BT$479+$BT$502</f>
        <v>0.04</v>
      </c>
      <c r="BU506" s="37">
        <f>$BU$29+$BU$53+$BU$76+$BU$99+$BU$123+$BU$147+$BU$171+$BU$195+$BU$218+$BU$242+$BU$266+$BU$289+$BU$312+$BU$336+$BU$360+$BU$384+$BU$408+$BU$431+$BU$455+$BU$479+$BU$502</f>
        <v>0</v>
      </c>
      <c r="BV506" s="37">
        <f>$BV$29+$BV$53+$BV$76+$BV$99+$BV$123+$BV$147+$BV$171+$BV$195+$BV$218+$BV$242+$BV$266+$BV$289+$BV$312+$BV$336+$BV$360+$BV$384+$BV$408+$BV$431+$BV$455+$BV$479+$BV$502</f>
        <v>129.1</v>
      </c>
      <c r="BW506" s="37">
        <f>$BW$29+$BW$53+$BW$76+$BW$99+$BW$123+$BW$147+$BW$171+$BW$195+$BW$218+$BW$242+$BW$266+$BW$289+$BW$312+$BW$336+$BW$360+$BW$384+$BW$408+$BW$431+$BW$455+$BW$479+$BW$502</f>
        <v>1.5900000000000005</v>
      </c>
      <c r="BX506" s="37">
        <f>$BX$29+$BX$53+$BX$76+$BX$99+$BX$123+$BX$147+$BX$171+$BX$195+$BX$218+$BX$242+$BX$266+$BX$289+$BX$312+$BX$336+$BX$360+$BX$384+$BX$408+$BX$431+$BX$455+$BX$479+$BX$502</f>
        <v>0.25999999999999995</v>
      </c>
      <c r="BY506" s="37">
        <f>$BY$29+$BY$53+$BY$76+$BY$99+$BY$123+$BY$147+$BY$171+$BY$195+$BY$218+$BY$242+$BY$266+$BY$289+$BY$312+$BY$336+$BY$360+$BY$384+$BY$408+$BY$431+$BY$455+$BY$479+$BY$502</f>
        <v>0</v>
      </c>
      <c r="BZ506" s="37">
        <f>$BZ$29+$BZ$53+$BZ$76+$BZ$99+$BZ$123+$BZ$147+$BZ$171+$BZ$195+$BZ$218+$BZ$242+$BZ$266+$BZ$289+$BZ$312+$BZ$336+$BZ$360+$BZ$384+$BZ$408+$BZ$431+$BZ$455+$BZ$479+$BZ$502</f>
        <v>0</v>
      </c>
      <c r="CA506" s="37">
        <f>$CA$29+$CA$53+$CA$76+$CA$99+$CA$123+$CA$147+$CA$171+$CA$195+$CA$218+$CA$242+$CA$266+$CA$289+$CA$312+$CA$336+$CA$360+$CA$384+$CA$408+$CA$431+$CA$455+$CA$479+$CA$502</f>
        <v>0</v>
      </c>
      <c r="CB506" s="37">
        <f>$CB$29+$CB$53+$CB$76+$CB$99+$CB$123+$CB$147+$CB$171+$CB$195+$CB$218+$CB$242+$CB$266+$CB$289+$CB$312+$CB$336+$CB$360+$CB$384+$CB$408+$CB$431+$CB$455+$CB$479+$CB$502</f>
        <v>25965.540000000005</v>
      </c>
      <c r="CC506" s="36">
        <f>$CC$29+$CC$53+$CC$76+$CC$99+$CC$123+$CC$147+$CC$171+$CC$195+$CC$218+$CC$242+$CC$266+$CC$289+$CC$312+$CC$336+$CC$360+$CC$384+$CC$408+$CC$431+$CC$455+$CC$479+$CC$502</f>
        <v>4395.7</v>
      </c>
      <c r="CE506" s="38">
        <f>$CE$29+$CE$53+$CE$76+$CE$99+$CE$123+$CE$147+$CE$171+$CE$195+$CE$218+$CE$242+$CE$266+$CE$289+$CE$312+$CE$336+$CE$360+$CE$384+$CE$408+$CE$431+$CE$455+$CE$479+$CE$502</f>
        <v>15421.18</v>
      </c>
      <c r="CG506" s="38">
        <f>$CG$29+$CG$53+$CG$76+$CG$99+$CG$123+$CG$147+$CG$171+$CG$195+$CG$218+$CG$242+$CG$266+$CG$289+$CG$312+$CG$336+$CG$360+$CG$384+$CG$408+$CG$431+$CG$455+$CG$479+$CG$502</f>
        <v>3183.400000000001</v>
      </c>
      <c r="CH506" s="38">
        <f>$CH$29+$CH$53+$CH$76+$CH$99+$CH$123+$CH$147+$CH$171+$CH$195+$CH$218+$CH$242+$CH$266+$CH$289+$CH$312+$CH$336+$CH$360+$CH$384+$CH$408+$CH$431+$CH$455+$CH$479+$CH$502</f>
        <v>1770.7999999999997</v>
      </c>
      <c r="CI506" s="38">
        <f>$CI$29+$CI$53+$CI$76+$CI$99+$CI$123+$CI$147+$CI$171+$CI$195+$CI$218+$CI$242+$CI$266+$CI$289+$CI$312+$CI$336+$CI$360+$CI$384+$CI$408+$CI$431+$CI$455+$CI$479+$CI$502</f>
        <v>2477.09</v>
      </c>
      <c r="CJ506" s="38">
        <f>$CJ$29+$CJ$53+$CJ$76+$CJ$99+$CJ$123+$CJ$147+$CJ$171+$CJ$195+$CJ$218+$CJ$242+$CJ$266+$CJ$289+$CJ$312+$CJ$336+$CJ$360+$CJ$384+$CJ$408+$CJ$431+$CJ$455+$CJ$479+$CJ$502</f>
        <v>175051.78</v>
      </c>
      <c r="CK506" s="38">
        <f>$CK$29+$CK$53+$CK$76+$CK$99+$CK$123+$CK$147+$CK$171+$CK$195+$CK$218+$CK$242+$CK$266+$CK$289+$CK$312+$CK$336+$CK$360+$CK$384+$CK$408+$CK$431+$CK$455+$CK$479+$CK$502</f>
        <v>79926.98</v>
      </c>
      <c r="CL506" s="38">
        <f>$CL$29+$CL$53+$CL$76+$CL$99+$CL$123+$CL$147+$CL$171+$CL$195+$CL$218+$CL$242+$CL$266+$CL$289+$CL$312+$CL$336+$CL$360+$CL$384+$CL$408+$CL$431+$CL$455+$CL$479+$CL$502</f>
        <v>127489.35999999997</v>
      </c>
      <c r="CM506" s="38">
        <f>$CM$29+$CM$53+$CM$76+$CM$99+$CM$123+$CM$147+$CM$171+$CM$195+$CM$218+$CM$242+$CM$266+$CM$289+$CM$312+$CM$336+$CM$360+$CM$384+$CM$408+$CM$431+$CM$455+$CM$479+$CM$502</f>
        <v>2956.15</v>
      </c>
      <c r="CN506" s="38">
        <f>$CN$29+$CN$53+$CN$76+$CN$99+$CN$123+$CN$147+$CN$171+$CN$195+$CN$218+$CN$242+$CN$266+$CN$289+$CN$312+$CN$336+$CN$360+$CN$384+$CN$408+$CN$431+$CN$455+$CN$479+$CN$502</f>
        <v>1787.54</v>
      </c>
      <c r="CO506" s="38">
        <f>$CO$29+$CO$53+$CO$76+$CO$99+$CO$123+$CO$147+$CO$171+$CO$195+$CO$218+$CO$242+$CO$266+$CO$289+$CO$312+$CO$336+$CO$360+$CO$384+$CO$408+$CO$431+$CO$455+$CO$479+$CO$502</f>
        <v>2372.3200000000002</v>
      </c>
      <c r="CP506" s="38">
        <f>$CP$29+$CP$53+$CP$76+$CP$99+$CP$123+$CP$147+$CP$171+$CP$195+$CP$218+$CP$242+$CP$266+$CP$289+$CP$312+$CP$336+$CP$360+$CP$384+$CP$408+$CP$431+$CP$455+$CP$479+$CP$502</f>
        <v>347.83</v>
      </c>
      <c r="CQ506" s="38">
        <f>$CQ$29+$CQ$53+$CQ$76+$CQ$99+$CQ$123+$CQ$147+$CQ$171+$CQ$195+$CQ$218+$CQ$242+$CQ$266+$CQ$289+$CQ$312+$CQ$336+$CQ$360+$CQ$384+$CQ$408+$CQ$431+$CQ$455+$CQ$479+$CQ$502</f>
        <v>66.27000000000001</v>
      </c>
    </row>
    <row r="507" spans="1:96" hidden="1">
      <c r="B507" s="14" t="s">
        <v>109</v>
      </c>
      <c r="C507" s="16"/>
      <c r="D507" s="16">
        <f>$D$506* 4 /$I$506 * 100</f>
        <v>13.14453650312584</v>
      </c>
      <c r="E507" s="16"/>
      <c r="F507" s="16">
        <f>$F$506* 9 /$I$506 * 100</f>
        <v>29.756164760986369</v>
      </c>
      <c r="G507" s="16"/>
      <c r="H507" s="16">
        <f>($N$506* 3.8 +$O$506* 4.1 +$P$506* 2 ) /$I$506 * 100</f>
        <v>55.6516213042594</v>
      </c>
      <c r="I507" s="16"/>
    </row>
    <row r="508" spans="1:96">
      <c r="B508" s="35" t="s">
        <v>183</v>
      </c>
      <c r="C508" s="16"/>
      <c r="D508" s="36">
        <f>ABS(D506/21)</f>
        <v>47.708095238095233</v>
      </c>
      <c r="E508" s="36">
        <f t="shared" ref="E508:I508" si="0">ABS(E506/21)</f>
        <v>21.710476190476193</v>
      </c>
      <c r="F508" s="36">
        <f t="shared" si="0"/>
        <v>48.000000000000007</v>
      </c>
      <c r="G508" s="36">
        <f t="shared" si="0"/>
        <v>12.442857142857147</v>
      </c>
      <c r="H508" s="36">
        <f t="shared" si="0"/>
        <v>210.42333333333332</v>
      </c>
      <c r="I508" s="36">
        <f t="shared" si="0"/>
        <v>1451.8</v>
      </c>
    </row>
    <row r="509" spans="1:96" ht="21.6">
      <c r="B509" s="41" t="s">
        <v>184</v>
      </c>
      <c r="C509" s="16"/>
      <c r="D509" s="36">
        <v>46.2</v>
      </c>
      <c r="E509" s="36"/>
      <c r="F509" s="36">
        <v>47.4</v>
      </c>
      <c r="G509" s="36"/>
      <c r="H509" s="36">
        <v>201</v>
      </c>
      <c r="I509" s="36">
        <v>1410</v>
      </c>
    </row>
    <row r="510" spans="1:96">
      <c r="C510" s="16"/>
      <c r="D510" s="16"/>
      <c r="E510" s="16"/>
      <c r="F510" s="16"/>
      <c r="G510" s="16"/>
      <c r="H510" s="16"/>
      <c r="I510" s="16"/>
    </row>
    <row r="511" spans="1:96">
      <c r="C511" s="16"/>
      <c r="D511" s="16"/>
      <c r="E511" s="16"/>
      <c r="F511" s="16"/>
      <c r="G511" s="16"/>
      <c r="H511" s="16"/>
      <c r="I511" s="16"/>
    </row>
    <row r="512" spans="1:96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2">
    <mergeCell ref="D8:E8"/>
    <mergeCell ref="CC8:CC9"/>
    <mergeCell ref="A2:AH2"/>
    <mergeCell ref="AA8:AI8"/>
    <mergeCell ref="V8:Z8"/>
    <mergeCell ref="F8:G8"/>
    <mergeCell ref="H8:H9"/>
    <mergeCell ref="G1:CC1"/>
    <mergeCell ref="I8:I9"/>
    <mergeCell ref="A8:A9"/>
    <mergeCell ref="B8:B9"/>
    <mergeCell ref="C8:C9"/>
  </mergeCells>
  <phoneticPr fontId="2" type="noConversion"/>
  <pageMargins left="0.23622047244094491" right="0.23622047244094491" top="0.39370078740157483" bottom="0.28000000000000003" header="0.31496062992125984" footer="0.31496062992125984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2" sqref="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45810</v>
      </c>
      <c r="C1">
        <f>YEAR(Дата_Сост)</f>
        <v>2025</v>
      </c>
      <c r="D1">
        <f>MONTH(Дата_Сост)</f>
        <v>6</v>
      </c>
      <c r="E1">
        <f>DAY(Дата_Сост)</f>
        <v>2</v>
      </c>
    </row>
    <row r="2" spans="1:5">
      <c r="A2" t="s">
        <v>82</v>
      </c>
      <c r="B2" s="2">
        <v>45834.362453703703</v>
      </c>
    </row>
    <row r="3" spans="1:5">
      <c r="A3" t="s">
        <v>83</v>
      </c>
      <c r="B3" t="s">
        <v>89</v>
      </c>
    </row>
    <row r="4" spans="1:5">
      <c r="A4" t="s">
        <v>84</v>
      </c>
      <c r="B4" t="s">
        <v>90</v>
      </c>
    </row>
    <row r="5" spans="1:5">
      <c r="B5">
        <v>60</v>
      </c>
    </row>
    <row r="6" spans="1:5">
      <c r="B6" s="3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28.06.2025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2025-06-26T03:50:24Z</cp:lastPrinted>
  <dcterms:created xsi:type="dcterms:W3CDTF">2002-09-22T07:35:02Z</dcterms:created>
  <dcterms:modified xsi:type="dcterms:W3CDTF">2025-06-26T04:09:26Z</dcterms:modified>
</cp:coreProperties>
</file>